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9630" windowHeight="3705" tabRatio="983" activeTab="4"/>
  </bookViews>
  <sheets>
    <sheet name="мукова" sheetId="1" r:id="rId1"/>
    <sheet name="Чадвали чамбастии 1" sheetId="2" r:id="rId2"/>
    <sheet name="Чавали чамбастии 2" sheetId="3" r:id="rId3"/>
    <sheet name="Чадвали чамбастии 3" sheetId="4" r:id="rId4"/>
    <sheet name="чадвали чамбастии 4" sheetId="5" r:id="rId5"/>
    <sheet name="Чадвали чамбастии 5" sheetId="6" r:id="rId6"/>
    <sheet name="Лист1" sheetId="7" r:id="rId7"/>
    <sheet name="Лист2" sheetId="8" r:id="rId8"/>
    <sheet name="Лист3" sheetId="9" r:id="rId9"/>
    <sheet name="Лист4" sheetId="10" r:id="rId10"/>
    <sheet name="Лист5" sheetId="11" r:id="rId11"/>
    <sheet name="Лист6" sheetId="12" r:id="rId12"/>
  </sheets>
  <externalReferences>
    <externalReference r:id="rId15"/>
  </externalReferences>
  <definedNames>
    <definedName name="В3">'[1]Лист1'!#REF!</definedName>
    <definedName name="_xlnm.Print_Titles" localSheetId="2">'Чавали чамбастии 2'!$A:$H,'Чавали чамбастии 2'!$1:$5</definedName>
    <definedName name="_xlnm.Print_Titles" localSheetId="3">'Чадвали чамбастии 3'!$A:$X,'Чадвали чамбастии 3'!$1:$4</definedName>
    <definedName name="_xlnm.Print_Titles" localSheetId="5">'Чадвали чамбастии 5'!$1:$1</definedName>
    <definedName name="_xlnm.Print_Area" localSheetId="8">'Лист3'!$A$1:$F$17</definedName>
    <definedName name="_xlnm.Print_Area" localSheetId="2">'Чавали чамбастии 2'!$A$1:$I$290</definedName>
    <definedName name="_xlnm.Print_Area" localSheetId="3">'Чадвали чамбастии 3'!$A$1:$X$171</definedName>
    <definedName name="_xlnm.Print_Area" localSheetId="5">'Чадвали чамбастии 5'!$A$1:$F$343</definedName>
  </definedNames>
  <calcPr fullCalcOnLoad="1"/>
</workbook>
</file>

<file path=xl/sharedStrings.xml><?xml version="1.0" encoding="utf-8"?>
<sst xmlns="http://schemas.openxmlformats.org/spreadsheetml/2006/main" count="2086" uniqueCount="877">
  <si>
    <t>Эксимбонки Хитой</t>
  </si>
  <si>
    <t>Муайян нашудааст</t>
  </si>
  <si>
    <t>AGR 02</t>
  </si>
  <si>
    <t>IRW 04</t>
  </si>
  <si>
    <t>IRW 08</t>
  </si>
  <si>
    <t>ENE 08</t>
  </si>
  <si>
    <t>ENE 09</t>
  </si>
  <si>
    <t>ENE 10</t>
  </si>
  <si>
    <t>ENE 11</t>
  </si>
  <si>
    <t>ENE 12</t>
  </si>
  <si>
    <t>TRA 12</t>
  </si>
  <si>
    <t>EDU 03</t>
  </si>
  <si>
    <t>HEA 01</t>
  </si>
  <si>
    <t>HEA 03</t>
  </si>
  <si>
    <t>Саридораи геология</t>
  </si>
  <si>
    <t>Кумитаи андоз</t>
  </si>
  <si>
    <t>Вазорати маориф</t>
  </si>
  <si>
    <t>Вазорати мудофиа</t>
  </si>
  <si>
    <t>Вазорати молия</t>
  </si>
  <si>
    <t>Фонди ОПЭК</t>
  </si>
  <si>
    <t>Экология</t>
  </si>
  <si>
    <t>Баитмомрасонии сохтмони иншооти софкунандаи Варзоб</t>
  </si>
  <si>
    <t xml:space="preserve">Сохтмони НБО-и хурди «Лолаги-2» </t>
  </si>
  <si>
    <t>Сохтмони НБО-и "Нуробод -1" (350 МВт)</t>
  </si>
  <si>
    <t>Сохтмони НБО-и "Нуробод -2" (200 МВт)</t>
  </si>
  <si>
    <t>Сохтмони НБО-и "Шуроб" (850 МВт)</t>
  </si>
  <si>
    <t>Наклиёт</t>
  </si>
  <si>
    <t xml:space="preserve">Сохтмони НБО-и "Дупула" (90 МВт) </t>
  </si>
  <si>
    <t>ENE 13</t>
  </si>
  <si>
    <t>ENE 14</t>
  </si>
  <si>
    <t>ENE 16</t>
  </si>
  <si>
    <t>ENE 17</t>
  </si>
  <si>
    <t>ENE 19</t>
  </si>
  <si>
    <t>ENE 20</t>
  </si>
  <si>
    <t>,</t>
  </si>
  <si>
    <t>TRA 01</t>
  </si>
  <si>
    <t>TRA 03</t>
  </si>
  <si>
    <t>ECM 01</t>
  </si>
  <si>
    <t>IRW 10</t>
  </si>
  <si>
    <t>IRW 11</t>
  </si>
  <si>
    <t>TRA 11</t>
  </si>
  <si>
    <t>WSS 06</t>
  </si>
  <si>
    <t>ENE 01</t>
  </si>
  <si>
    <t>ENE 02</t>
  </si>
  <si>
    <t>ENE 06</t>
  </si>
  <si>
    <t>ENE 07</t>
  </si>
  <si>
    <t>EDU 02</t>
  </si>
  <si>
    <t>HEA 07</t>
  </si>
  <si>
    <t>Баркарорсозии системаи канализатсияи ш.Истаравшан</t>
  </si>
  <si>
    <t xml:space="preserve">Баркарорсозии системаи обтаъминкунии ш. Исфара </t>
  </si>
  <si>
    <t>TRA 13</t>
  </si>
  <si>
    <t>TRA 16</t>
  </si>
  <si>
    <t>TRA 17</t>
  </si>
  <si>
    <t>TRA 18</t>
  </si>
  <si>
    <t>БОР, ОПЕК, БИР.</t>
  </si>
  <si>
    <t>Бонки Осиёгии Рушд, Фонди глобалии экологи</t>
  </si>
  <si>
    <t>TRA 19</t>
  </si>
  <si>
    <t>БАТР</t>
  </si>
  <si>
    <t>TRA 15</t>
  </si>
  <si>
    <t>TRA 20</t>
  </si>
  <si>
    <t>Таъминоти об ва канализатсия</t>
  </si>
  <si>
    <t>Сохтмони мактаби миёнаи №2 дар д. Шул (Рашт)</t>
  </si>
  <si>
    <t>TRA 07</t>
  </si>
  <si>
    <t>TRA 21</t>
  </si>
  <si>
    <t>TRA 22</t>
  </si>
  <si>
    <t>TRA 23</t>
  </si>
  <si>
    <t>TRA 24</t>
  </si>
  <si>
    <t>TRA 25</t>
  </si>
  <si>
    <t>Бонки Олмонии рушд</t>
  </si>
  <si>
    <t>Бонки Осиёгии рушд</t>
  </si>
  <si>
    <t>(хаз. долл. ШМА)</t>
  </si>
  <si>
    <t>Фонди Байналмилалии рушд</t>
  </si>
  <si>
    <t>Бонки Исломии рушд</t>
  </si>
  <si>
    <t>Фонди Саудии рушд</t>
  </si>
  <si>
    <t>WSS 07</t>
  </si>
  <si>
    <t>WSS 08</t>
  </si>
  <si>
    <t>WSS 09</t>
  </si>
  <si>
    <t>WSS 10</t>
  </si>
  <si>
    <t>Бонки Исломии Рушд, ФСР, Хазинаи Абу-Даби</t>
  </si>
  <si>
    <t>БОР, БАТР</t>
  </si>
  <si>
    <t>ЯФСБ</t>
  </si>
  <si>
    <t>нав</t>
  </si>
  <si>
    <t>Сохтмони бинои нави мактаби №38 ш. Конибодом</t>
  </si>
  <si>
    <t>Сохтмони НБО-и хурди «Такоб-2» дар дарёи Такоб</t>
  </si>
  <si>
    <t>на</t>
  </si>
  <si>
    <t>еав</t>
  </si>
  <si>
    <t>AGR 01</t>
  </si>
  <si>
    <t>IRW 02</t>
  </si>
  <si>
    <t>WSS 01</t>
  </si>
  <si>
    <t>TRA 02</t>
  </si>
  <si>
    <t>Фонди Католики</t>
  </si>
  <si>
    <t>Ташаббуси рушди босуръат (мар. 3)</t>
  </si>
  <si>
    <t>WSS 11</t>
  </si>
  <si>
    <t>Швейтсария</t>
  </si>
  <si>
    <t>IFAD</t>
  </si>
  <si>
    <t>ECM 02</t>
  </si>
  <si>
    <t>Таъсиси корхонаи коркарди партов</t>
  </si>
  <si>
    <t>TRA 26</t>
  </si>
  <si>
    <t>TRA 27</t>
  </si>
  <si>
    <t>TRA 05</t>
  </si>
  <si>
    <t>ENE 05</t>
  </si>
  <si>
    <t>ENE 15</t>
  </si>
  <si>
    <t>TRA 28</t>
  </si>
  <si>
    <t>HEA 04</t>
  </si>
  <si>
    <t>HEA 05</t>
  </si>
  <si>
    <t xml:space="preserve">Грант </t>
  </si>
  <si>
    <t>AGR 05</t>
  </si>
  <si>
    <t>TRA 29</t>
  </si>
  <si>
    <t>IRW 12</t>
  </si>
  <si>
    <t>Комиссияи Аврупо</t>
  </si>
  <si>
    <t>ENE 21</t>
  </si>
  <si>
    <t>TRA 30</t>
  </si>
  <si>
    <t>TRA 31</t>
  </si>
  <si>
    <t>Фонди Абу -Даби</t>
  </si>
  <si>
    <t>TRA 32</t>
  </si>
  <si>
    <t>Сохтмони НБО-и "Оббурдон" (140 МВт)</t>
  </si>
  <si>
    <t>ECM 03</t>
  </si>
  <si>
    <t>WSS 12</t>
  </si>
  <si>
    <t>WSS 13</t>
  </si>
  <si>
    <t>WSS 14</t>
  </si>
  <si>
    <t>WSS 15</t>
  </si>
  <si>
    <t xml:space="preserve">БАТР, БАС  </t>
  </si>
  <si>
    <t xml:space="preserve">Паст намудани талафоти неру </t>
  </si>
  <si>
    <t>ENE 22</t>
  </si>
  <si>
    <t>CASA 1000 (мар. 2 ва 3)</t>
  </si>
  <si>
    <t>ENE 23</t>
  </si>
  <si>
    <t>IRW 13</t>
  </si>
  <si>
    <t xml:space="preserve">Бонки Осиёгии Рушд </t>
  </si>
  <si>
    <t>ОПЭК ва Бонки Оиёгии Рушд</t>
  </si>
  <si>
    <t>TRA 33</t>
  </si>
  <si>
    <t>Сохтмони 11 синфхона дар интернати №1 кишлоки Ашт</t>
  </si>
  <si>
    <t>Азнавсозии толори тамошобини  Театри давлатии драмавии русии ба номи Маяковский</t>
  </si>
  <si>
    <t xml:space="preserve">   Муассисаи давлатии "Мудирияти минтакаи зериобшавандаи НБО "Рогун"</t>
  </si>
  <si>
    <t>с.2013</t>
  </si>
  <si>
    <t>с.2014</t>
  </si>
  <si>
    <t>с.2015</t>
  </si>
  <si>
    <t>2013-2015</t>
  </si>
  <si>
    <t xml:space="preserve">Вазорати энергетика ва саноат
</t>
  </si>
  <si>
    <t>аз он чумла:  НБО-и «Шуроб дар дарёи Вахш</t>
  </si>
  <si>
    <t>КВД «Нафтугаз ва ангишт»</t>
  </si>
  <si>
    <t>Агентии давлатии омор</t>
  </si>
  <si>
    <t>(хаз. Сомони)</t>
  </si>
  <si>
    <t>Эксимбонки Хитой ба накша гирифтааст</t>
  </si>
  <si>
    <t>ENE 18</t>
  </si>
  <si>
    <t>Сохтмони дармонгохи касалихои сирояткунандаи дар ш. Душанбе</t>
  </si>
  <si>
    <t>Фонди Кувейти</t>
  </si>
  <si>
    <t>Таъмиру азнавсозии бинои «Комбинати полиграфии ш. Душанбе»</t>
  </si>
  <si>
    <t>Маъмуриконии андоз</t>
  </si>
  <si>
    <t>Лоиҳаи модернизатсияи соҳаи маориф</t>
  </si>
  <si>
    <t>WSS 16</t>
  </si>
  <si>
    <t>дар соли  2012</t>
  </si>
  <si>
    <t>Барномаи хамкории рушди тахсилоти Руссия</t>
  </si>
  <si>
    <t>Фонди СДСН</t>
  </si>
  <si>
    <t>Энергетика ва газтаъминкуни</t>
  </si>
  <si>
    <t>с. 2013-2015</t>
  </si>
  <si>
    <t>илм</t>
  </si>
  <si>
    <t>Сохтмони манзил</t>
  </si>
  <si>
    <t>TRA 14</t>
  </si>
  <si>
    <t>TRA 04</t>
  </si>
  <si>
    <t>ENE 24</t>
  </si>
  <si>
    <t>Хитой</t>
  </si>
  <si>
    <t>МД Сарраёсати Точикобдехот</t>
  </si>
  <si>
    <t>Асотсиатсияи байналмилалии Рушд</t>
  </si>
  <si>
    <t>Барқарорсозии роҳи автомобилгарди (канорагузари Обигарм-Нуробод) минтақаи зериобмондаи обанбори Роғун</t>
  </si>
  <si>
    <t>Барқарорсозии роҳи автомобилгарди Хоруғ - Мурғоб-ағбаи Кульма дар минтақаи Ишкошим</t>
  </si>
  <si>
    <t>Лоиҳаи рушди нақлиёти ҷамъиятии шаҳри Душанбе</t>
  </si>
  <si>
    <t xml:space="preserve"> 1 437 805,00   </t>
  </si>
  <si>
    <t xml:space="preserve"> 3 887 472,00   </t>
  </si>
  <si>
    <t xml:space="preserve">    </t>
  </si>
  <si>
    <t>%</t>
  </si>
  <si>
    <t>Энергетика</t>
  </si>
  <si>
    <t xml:space="preserve">Маориф </t>
  </si>
  <si>
    <t>№</t>
  </si>
  <si>
    <t>Бонки Осиёгии Рушд</t>
  </si>
  <si>
    <t>Грант</t>
  </si>
  <si>
    <t>Бонки Исломии Рушд</t>
  </si>
  <si>
    <t xml:space="preserve">Хукумати Швейтсария </t>
  </si>
  <si>
    <t>Фонди ОПЕК</t>
  </si>
  <si>
    <t>Кредит</t>
  </si>
  <si>
    <t>КФАЭР</t>
  </si>
  <si>
    <t>Фонд ОПЕК</t>
  </si>
  <si>
    <t xml:space="preserve">Саудовский  Фонд Развития      </t>
  </si>
  <si>
    <t>Вкл ПРТ</t>
  </si>
  <si>
    <t>Маориф</t>
  </si>
  <si>
    <t>Код</t>
  </si>
  <si>
    <t>Сармояхои беруна</t>
  </si>
  <si>
    <t xml:space="preserve">Сарчашмаи </t>
  </si>
  <si>
    <t>амалкунанда</t>
  </si>
  <si>
    <t>AGR 03</t>
  </si>
  <si>
    <t>AGR 04</t>
  </si>
  <si>
    <t>Муайян нашудааст.</t>
  </si>
  <si>
    <t>IRW 01</t>
  </si>
  <si>
    <t>IRW 03</t>
  </si>
  <si>
    <t>IRW 05</t>
  </si>
  <si>
    <t>IRW 06</t>
  </si>
  <si>
    <t>WSS 02</t>
  </si>
  <si>
    <t>WSS 03</t>
  </si>
  <si>
    <t>WSS 04</t>
  </si>
  <si>
    <t>WSS 05</t>
  </si>
  <si>
    <t>TRA 06</t>
  </si>
  <si>
    <t>TRA 08</t>
  </si>
  <si>
    <t>TRA 09</t>
  </si>
  <si>
    <t>TRA 10</t>
  </si>
  <si>
    <t>EDU 01</t>
  </si>
  <si>
    <t>EDU 04</t>
  </si>
  <si>
    <t>EDU 05</t>
  </si>
  <si>
    <t>EDU 06</t>
  </si>
  <si>
    <t>EDU 07</t>
  </si>
  <si>
    <t>EDU 08</t>
  </si>
  <si>
    <t>HEA 02</t>
  </si>
  <si>
    <t>HEA 06</t>
  </si>
  <si>
    <t>MUL 01</t>
  </si>
  <si>
    <t>Донор</t>
  </si>
  <si>
    <t xml:space="preserve">нав </t>
  </si>
  <si>
    <t xml:space="preserve">Энергетика </t>
  </si>
  <si>
    <t>Дохили</t>
  </si>
  <si>
    <t>Беруна</t>
  </si>
  <si>
    <t>ECO 01</t>
  </si>
  <si>
    <t>Энергетика/газтаъминкуни</t>
  </si>
  <si>
    <t>Бонки Олмонии Рушд</t>
  </si>
  <si>
    <t xml:space="preserve">Фонди байналмилалии рушд </t>
  </si>
  <si>
    <t>IRW 07</t>
  </si>
  <si>
    <t>IRW 09</t>
  </si>
  <si>
    <t>Фонди Саудии Рушд</t>
  </si>
  <si>
    <t>Бонки Исломии Рушд ва Фонди СДСН</t>
  </si>
  <si>
    <t>Бонки Осиегии Рушд</t>
  </si>
  <si>
    <t>ENE 03</t>
  </si>
  <si>
    <t>ENE 04</t>
  </si>
  <si>
    <t xml:space="preserve">Фонди Экологии Глобали </t>
  </si>
  <si>
    <t xml:space="preserve">Экология </t>
  </si>
  <si>
    <t>Бонки содироту воридоти ҶХХ</t>
  </si>
  <si>
    <t>Бонки содироту 
воридоти ҶХХ</t>
  </si>
  <si>
    <t>Сохтмони ХИБ баландшиддати 500 кВ НТҶ</t>
  </si>
  <si>
    <t>Бонки Аврупоии таҷдид ва рушд</t>
  </si>
  <si>
    <t>Бонки Аврупоии Таҷдид ва Рушд</t>
  </si>
  <si>
    <t>Созмон додани шабакаи ягонаи шимоли Тоҷикистон</t>
  </si>
  <si>
    <t xml:space="preserve">Бонки Аврупоии Таҷдид ва Рушд  </t>
  </si>
  <si>
    <t xml:space="preserve">Бонки Аврупоии Таҷдид ва Рушд </t>
  </si>
  <si>
    <t xml:space="preserve">Хати барқи 500 кВт Шимол - Ҷануб (Хуҷанд - Датка) </t>
  </si>
  <si>
    <t>Таҷдид ва навсозии НБО-и “Норак”</t>
  </si>
  <si>
    <t>Таҷдид ва навсозии НБО-и “Сарбанд”</t>
  </si>
  <si>
    <t>Сохтмон ва таҷдиди  роҳи автомобилгарди Данғара-Кангурт Сари Хосор-Гулдара</t>
  </si>
  <si>
    <t>Сохтмони роҳи автомобилгарди Айни-Панҷакент (мар. 1)</t>
  </si>
  <si>
    <t>аз он ҷумла:</t>
  </si>
  <si>
    <t>Вазорати адлия,    аз он ҷумла:</t>
  </si>
  <si>
    <t>ЧСК "Тоҷиктрансгаз"</t>
  </si>
  <si>
    <t>Сохтмони ифрасохтори аввалиндараҷаи МОИ Панҷ</t>
  </si>
  <si>
    <t>Сохтмони ХИБ-и якзанҷираи 110кВ "Узловая-Зафаробод" (12км)</t>
  </si>
  <si>
    <t>Сохтмони роҳи автомобилгарди Айни-Панҷакент (мар. 2)</t>
  </si>
  <si>
    <t>Сохтмони мактаб барои 240 ҷой дар ҷамоати Ворух</t>
  </si>
  <si>
    <t>Ташкили маркази эндоурология ва литотрипсия дар назди беморхонаи вилоятии клиникии ш. Хуҷанд</t>
  </si>
  <si>
    <t>Сохтмони мини-заводи хишти оташтобовар дар н. Балҷувон</t>
  </si>
  <si>
    <t>Сохтмони Маркази варзиши дар ҷамоати Палдорак</t>
  </si>
  <si>
    <t>Буҷет</t>
  </si>
  <si>
    <t>Соҳа</t>
  </si>
  <si>
    <t>Лоиҳаҳои амалкунандаи БДС</t>
  </si>
  <si>
    <t>Лоиҳаҳои нави БДС</t>
  </si>
  <si>
    <t>(ҳаз. долл. ШМА)</t>
  </si>
  <si>
    <t>Ирригатсия ва бообтаъминкунии деҳот</t>
  </si>
  <si>
    <t xml:space="preserve">Мултисектор ва соҳаҳои дигар </t>
  </si>
  <si>
    <t>ҳазор доллари ШМА</t>
  </si>
  <si>
    <t>Лоиҳа</t>
  </si>
  <si>
    <t>Арзиши умумии лоиҳа</t>
  </si>
  <si>
    <t>Аз аввали татбики лоиҳа</t>
  </si>
  <si>
    <t xml:space="preserve">аз он ҷумла дар моҳи июни соли 2012 </t>
  </si>
  <si>
    <t>Лоиҳаи Идоракунии партовҳои сахти маишии ш. Душанбе</t>
  </si>
  <si>
    <t>Лоиҳаи Идоракунии партовҳои сахти маишии ш. Худчанд</t>
  </si>
  <si>
    <t xml:space="preserve">Лоиҳаи инкишофи истеҳсолоти кишоварзии маҳалли ва идораи ҳавзаю дарёҳо </t>
  </si>
  <si>
    <t>Лоиҳаи рушди деҳот</t>
  </si>
  <si>
    <t>Лоиҳаи "Беҳсозии сатҳи зиндагии деҳотиён дар вилояти Хатлон"</t>
  </si>
  <si>
    <t>Ирригатсия ва обтаъминкунии деҳот</t>
  </si>
  <si>
    <t>Лоиҳаи обтаъминкунии шаҳри Душанбе</t>
  </si>
  <si>
    <t>Лоиҳаи беҳтар намудани системаи обтаъминкунии ш. Хуҷанд</t>
  </si>
  <si>
    <t xml:space="preserve">Сохтмони  НОБ-ҳои хурд </t>
  </si>
  <si>
    <t>Лоиҳаи "Кумаки фавкуллода барои сохаи энергетика" (газ)</t>
  </si>
  <si>
    <t xml:space="preserve">Азнавсозии роҳи автомобилгарди Душанбе-Чанак </t>
  </si>
  <si>
    <t>Таҷдиди роҳи автомобилгарди Душанбе-Чанак</t>
  </si>
  <si>
    <t>Лоиҳаи "Сохтмони терминали аэропорти байналмилали дар ш. Душанбе"</t>
  </si>
  <si>
    <t>Лоиҳаи таҷдиди соҳаи маориф</t>
  </si>
  <si>
    <t>Лоиҳаи "Таҳсил барои ҳама-Ташабуси рушди
 босуръат марҳилаи 3"</t>
  </si>
  <si>
    <t>Лоиҳаи сохтмони панҷ мактаби миёна ва дастрас намудани таҷҳизотҳо (марҳилаи 2)</t>
  </si>
  <si>
    <t>Лоиҳаи таҷдид ва идомаи сохтмони мактабҳои миёна
 (марҳилаи 2)</t>
  </si>
  <si>
    <t>(ҳаз. долл.ШМА )</t>
  </si>
  <si>
    <t>Арзиши умумии соҳа</t>
  </si>
  <si>
    <t>аз он ҷумла дар моҳи июни соли 2012</t>
  </si>
  <si>
    <t xml:space="preserve">Ирригатсия ва обтаъминкунии деҳот </t>
  </si>
  <si>
    <t>Соҳа / Лоиҳа</t>
  </si>
  <si>
    <t xml:space="preserve">Арзиши умумии лоиҳа </t>
  </si>
  <si>
    <t>Сармояҳои беруна</t>
  </si>
  <si>
    <t xml:space="preserve">лоиҳаҳои нав </t>
  </si>
  <si>
    <t>Барномаи рушди маъмурикунонии андоз барои солҳои 2011-2015</t>
  </si>
  <si>
    <t>Сохтмони марҳилаи дуввуми инфрасохтори дохилии МОИ Сугд</t>
  </si>
  <si>
    <t>Лоиҳаи "Рушди деҳот"</t>
  </si>
  <si>
    <t>Лоиҳаи идоракунии хавфи обхезӣ дар вилояти Хатлон</t>
  </si>
  <si>
    <t>Лоиҳаи беҳтар намудани системаи обтаъминкунии ш. Хуҷанд(марҳилаи 2)</t>
  </si>
  <si>
    <t xml:space="preserve">Лоиҳаи обтаъминкунии ш Душанбе </t>
  </si>
  <si>
    <t xml:space="preserve">Идоракунии партовҳои дурушт дар ш. Душанбе </t>
  </si>
  <si>
    <t>Лоиҳаи идоракунии партовҳои сахти маишии ш. Хуҷанд</t>
  </si>
  <si>
    <t>Лоиҳаи обтаъминкунии шаҳрҳои марказии Тоҷикистон</t>
  </si>
  <si>
    <t>Лоиҳаи идоракунии партовҳои сахти маишии ш. Турсунзода</t>
  </si>
  <si>
    <t>Лоиҳаи "Сохтмони НБО-и Зарафшон" (150 мВт)</t>
  </si>
  <si>
    <t>Лоиҳаи "Сохтмони МБГ-и "Душанбе -2" (270 мВт)</t>
  </si>
  <si>
    <t>Лоиҳаи "Сохтмони НБО-и "Фондарё" (300 МВт)</t>
  </si>
  <si>
    <t>Лоиҳаи "Сохтмони ХИБ 220 кВ "Сангтуда - Душанбе" (226 км) бо ОРУ-500 Сангтуда</t>
  </si>
  <si>
    <t>Лоиҳаи "Сохтмони ХИБ  дар доираи лоихаи CASA-1000 (750 км)</t>
  </si>
  <si>
    <t xml:space="preserve">Эҷоди системаи ягонаи шимоли Ҷумҳурии Тоҷикистон </t>
  </si>
  <si>
    <t>Лоиҳаи "Сохтмони терминали аэропорти байналмиллалии  ш.Душанбе</t>
  </si>
  <si>
    <t>Сохтмони Рохи оҳани Душанбе - Қӯргонтеппа қитъаи Кофарниҳон-Ёвон</t>
  </si>
  <si>
    <t>Сохтмони роҳи оҳани Вахдат-Кашғар(ЧХХ)</t>
  </si>
  <si>
    <t>Сохтмони роҳи оҳани Келиф-Айвач</t>
  </si>
  <si>
    <t>Сохтмони рохи оҳани  Колхозобод -Панҷи Поён-Кундуз</t>
  </si>
  <si>
    <t>Сохтмони Роҳи оҳани Кофарниҳон-Ёвон</t>
  </si>
  <si>
    <t>Лоиҳаи сохтмони панҷ мактаби миёна ва дастрас намудани таҷҳизот (марҳилаи 2)</t>
  </si>
  <si>
    <t xml:space="preserve">  Лоиаи "Таҷдид ва идомаи сохтмони мактабҳои миёна" (марҳилаи 3)</t>
  </si>
  <si>
    <t>Сохтмон, таъмир ва барқарорсозии иншооти нотамоми соҳаи маориф</t>
  </si>
  <si>
    <t>Рушди соҳаи махсусгардонидашуда ба беморони гирифтори бемориҳои сар ва гардан</t>
  </si>
  <si>
    <t>Мултисектор ва секторҳои дигар</t>
  </si>
  <si>
    <t>Чадвали чамъбастии 4. Бахши сохтмони асоси барои солҳои 2013-2015</t>
  </si>
  <si>
    <t>Дирексияи сохтмони иншооти хукуматии  Дастгоҳи иҷроияи Президенти Ҷумҳурии Тоҷикистон</t>
  </si>
  <si>
    <t>Вазорати фарҳанг</t>
  </si>
  <si>
    <t>Вазорати мелиоратсия ва  захираҳои об</t>
  </si>
  <si>
    <t xml:space="preserve">Кумитаи ҳифзи муҳити зист </t>
  </si>
  <si>
    <t>Академияи илмҳо</t>
  </si>
  <si>
    <t>Дигарҳо</t>
  </si>
  <si>
    <t xml:space="preserve"> Лоиҳа/соҳа</t>
  </si>
  <si>
    <t>Ташхис , тавлид ва истеҳсоли ваксинаи зидди бемории вабои судмарди ҳайвонот дар Ҷумҳурии Тоҷикистон</t>
  </si>
  <si>
    <t xml:space="preserve">Баланд бардоштани имкониятҳои идоракунии зарари малах </t>
  </si>
  <si>
    <t>Лоиҳаи рушду баркарорсозии инфрасохтори комплекси соҳаи занбури асалпарвари дар вилояти Хатлон</t>
  </si>
  <si>
    <t>Лоиҳаи хоҷагии парвариши тухмии хушсифати гулмоҳии маҳалли ва оилаҳои нави занбури асал дар ҷ. Ромити ш. Ваҳдат</t>
  </si>
  <si>
    <t xml:space="preserve">Лоиҳаи мубориза бар зидди малах  </t>
  </si>
  <si>
    <t xml:space="preserve">Лоиҳаи барномаи муттаҳидсозии фермерон ба ассотсиатсияҳо ва кооперативҳо  </t>
  </si>
  <si>
    <t xml:space="preserve">Ирригатсия ва бо обтаъминкунии деҳот </t>
  </si>
  <si>
    <t>Обдиҳии заминҳои нав дар асоси сохтмони канали Дарак Намаки ноҳияи Нуробод</t>
  </si>
  <si>
    <t xml:space="preserve">Обёрикунии заминҳои Худгифи Соя </t>
  </si>
  <si>
    <t>Соҳилмустаҳкамкунии мавзеҳои ВМКБ.</t>
  </si>
  <si>
    <t>Азхудкунии заминҳои нави обёришаванда дар ВМКБ.</t>
  </si>
  <si>
    <t>Соҳилмустаҳкамкунии дар дарёи Оби - Мазор ноҳияи Балҷувон</t>
  </si>
  <si>
    <t>Азнавсозии хати обгузар дар ноҳияи Дарвоз.</t>
  </si>
  <si>
    <t>Беҳтар намудани системаи обтаъминкунии 
микрорайни 9  ш. Истаравшан</t>
  </si>
  <si>
    <t>Тоза кардани мачроъи селпартои деҳаи Гусор ш. Панҷакент</t>
  </si>
  <si>
    <t>Сохтмони каналҳои селеотводящих дар микрорайонҳои 
29-30 ш. Хуҷанд</t>
  </si>
  <si>
    <t>Сохтмони каналҳои селеотводящих дар микрорайони 
28 ш. Хуҷанд</t>
  </si>
  <si>
    <t>Сохтмони каналҳои селеотводящих дар маҳаллаи Чашмаи 
ш. Хуҷанд</t>
  </si>
  <si>
    <t>Таъмири асосии иншоотҳои обтозакунии ҷамоати Файзобод ноҳияи Файзобод</t>
  </si>
  <si>
    <t>Обтаъминкунии шаҳри Табошар</t>
  </si>
  <si>
    <t>Сохтмони системаи обтаъминкунии ҷамоати деҳоти Каракамиши ноҳияи Темурмалик</t>
  </si>
  <si>
    <t xml:space="preserve">Сохтмони хатти обтаъминкунии дехаи Хоча Шакики Балхи ҷамоати деҳоти Себистон </t>
  </si>
  <si>
    <t>Баркароркунии системаи обтаъминкунии ҷамоати Комсомолободи ноҳияи Нуробод</t>
  </si>
  <si>
    <t xml:space="preserve">Корҳонаи истеҳсоли лампаҳои каммасраф дар ш. Исфара </t>
  </si>
  <si>
    <t>Лоиҳаи "Сохтмони ХИБ 220 кВ "Узловая - Дилварзин" (12 км)</t>
  </si>
  <si>
    <t xml:space="preserve">Лоиҳаи "Сохтмони ХИБ 110 кВ "Конибодом - Ашт" (32 км) </t>
  </si>
  <si>
    <t>Лоиҳаи "Сохтмони ХИБ 35 кВ "Заря Востока - Апрелевка" (15 км)</t>
  </si>
  <si>
    <t>Лоиҳаи "Сохтмони ХИБ 35 кВ "Заря Востока - Олтин Топкан" (15 км)</t>
  </si>
  <si>
    <t>Сохтмони НБО-и хурди «Куран» дар ноҳияи Шаҳринав 100 КВт</t>
  </si>
  <si>
    <t xml:space="preserve">Сохтмони НБО-и хурди «Сорво» 100 КВт дар Ҷамоати Ромити шаҳри Ваҳдат </t>
  </si>
  <si>
    <t xml:space="preserve">Сохтмони НОБ хурди «Баҳром» </t>
  </si>
  <si>
    <t xml:space="preserve">Лоиҳаи васеъ ва ворид намудани технологияи нав барои истеҳсоли рангҳои молидани дар заминаи ҶСШК «Нулифар» </t>
  </si>
  <si>
    <t>Сохтмони зериистгохи 220/110/35/10 кВ  "Шаҳринав</t>
  </si>
  <si>
    <t>Таҷдид ва дигаргунсозии зеристгоҳи 220/110/35/10 кВ "Равшан"</t>
  </si>
  <si>
    <t>Сохтмони зериистоҳи 110/6 кВ дар шаҳри Душанбе</t>
  </si>
  <si>
    <t xml:space="preserve">Таҷдиди роҳи автомобилгарди Нушор-Сари Пули ноҳияи Тоҷикибод </t>
  </si>
  <si>
    <t>Сохтмони пул аз болои дарёи Ванҷоб байни деҳаҳои Потов ва Ҷовид дар н. Ванҷ</t>
  </si>
  <si>
    <t>Сохтмони роҳи автомобилгарди «Жак-Равнов»</t>
  </si>
  <si>
    <t>Сохтмони роҳи мошингарди Ҷавони – Гули Сурх ба масофаи 6,0 км.</t>
  </si>
  <si>
    <t>Таҷдиди роҳи автомобилгарди Кангурт-Балҷувон-Сари Хосор-Гулдара</t>
  </si>
  <si>
    <t>Таҷдиди роҳи автомобилгарди Восеъ-Ховалинг</t>
  </si>
  <si>
    <t>Таҷдиди роҳи автомобилгарди Восеъ-Темурмалик-Кангурт-Дангара</t>
  </si>
  <si>
    <t>Таҷдиди роҳи автомобилгарди Балҷувон Сари Пулак</t>
  </si>
  <si>
    <t>Сохтмони пул дар 3 км роҳи Куркат-Ширин</t>
  </si>
  <si>
    <t>Сохтмони пули мошингузар аз болои дарёи Сурхак дар ҷамоати Чилдухтарони ноҳияи Муъминобод</t>
  </si>
  <si>
    <t xml:space="preserve">Сохтмони роҳи автомобилгард Сангтуда-Саргазон </t>
  </si>
  <si>
    <t>Таъмиру азнавсозии биноҳои муассисаҳои таълимии шаҳри Норак</t>
  </si>
  <si>
    <t xml:space="preserve">Сохтмони мактаби нав дар деҳаи навбунёди Ориёнои ноҳияи Варзоб </t>
  </si>
  <si>
    <t>Сохтмони мактаб барои 240 талаба дар маҳаллаи Майдони Нав.</t>
  </si>
  <si>
    <t xml:space="preserve">Сохтмони як бинои мактаб дар байни деҳаҳои Арҷинаки Боло (133), Арҷинаки поён №134, Шамал №126, Хоҷамастон №139 барои 120 ҷойи нишаст
</t>
  </si>
  <si>
    <t>Азнавсозии мактаби № 9-и  деҳаи Кеврони ноҳияи Дарвоз</t>
  </si>
  <si>
    <t>Азнавсозии мактаби № 2-и деҳаи Техарви ноҳияи Ванҷ</t>
  </si>
  <si>
    <t>Азнавсозии мактаби  № 26-и деҳаи Козидеҳи ноҳияи Ишкошим</t>
  </si>
  <si>
    <t>Сохтмони корпуси таълими барои 230 ҷой дар гимназияи №7 ноҳияи Ашт</t>
  </si>
  <si>
    <t>Сохтмони мактаби №48 дар деҳаи Делоло (н. Муминобод)</t>
  </si>
  <si>
    <t>Сохтмони мактаби №20 дар деҳаи Шохони н. Шуробод</t>
  </si>
  <si>
    <t>Азнавсозии Маркази вилоятии онкологии шаҳри Хуҷанд</t>
  </si>
  <si>
    <t xml:space="preserve"> Таъмир ва модернизатсияи Беморхонаи марказии ноҳияи Истаравшан</t>
  </si>
  <si>
    <t xml:space="preserve">Лоиҳаи бунёд ва таҷҳизонидани маркази беҳдошт ва солимгардонӣ  </t>
  </si>
  <si>
    <t>Сохтмони беморхона дар маҳаллаи Гарданчаи ҷамоати Хумдони н. Нуробод</t>
  </si>
  <si>
    <t>Идома додани сохтмони маҷмааи нави Донишгоҳи давлатии тиббии Тоҷикистон ба номи А. Сино ва таҷҳизонидани он</t>
  </si>
  <si>
    <t>Такмили хизматрасонии китобдорию иттилоотии муштариён дар Китобхонаи миллии Ҷумҳурии Тоҷикистон</t>
  </si>
  <si>
    <t>Лоиҳаи бунёд ва муҷаҳазгардонии корхонаҳои маҳсулоти гигиении истифодаи якдафъаинаи умум</t>
  </si>
  <si>
    <t>Рушди маҳоратҳои ҳаётан муҳим барои муҳоҷирон</t>
  </si>
  <si>
    <t>Бунёди маркази ҷавонони шаҳри Норак</t>
  </si>
  <si>
    <t>Киностудияи давлатии «Тоҷикфилм» - «Барномаи рушди кино барои солҳои 2011 - 2015».</t>
  </si>
  <si>
    <t>Мусоидат ба устувори ва рушди фаъолияти марказҳои иттилооти-маърифатии хизматрасонии хайрхоҳона ба ҷавонон</t>
  </si>
  <si>
    <t>Азнавсозии варзишгоҳи марказии ноҳияи Файзобод</t>
  </si>
  <si>
    <t>Арзиши умумии лоиҳаҳо</t>
  </si>
  <si>
    <t xml:space="preserve">Ирригатсия ва бообтаъминкунии деҳот </t>
  </si>
  <si>
    <t>Манбаъҳо</t>
  </si>
  <si>
    <t>Манбаъҳои дигар</t>
  </si>
  <si>
    <t xml:space="preserve">   Соҳа</t>
  </si>
  <si>
    <t>Ҷамъ дар солҳои 2012-2014</t>
  </si>
  <si>
    <t>Ирригатсия ва таъминоти деҳот бо об</t>
  </si>
  <si>
    <t>Мултисектор ва дигар бахшҳо</t>
  </si>
  <si>
    <t>Соҳаҳо</t>
  </si>
  <si>
    <t>Соҳаи истехроҷи нафту газ</t>
  </si>
  <si>
    <t>Фарҳанг ва варзиш</t>
  </si>
  <si>
    <t>Дигар соҳаҳо</t>
  </si>
  <si>
    <t xml:space="preserve">Миқдори лоиҳаҳо </t>
  </si>
  <si>
    <t>Идоракунии иқтисодиёт</t>
  </si>
  <si>
    <t>Нақлиёт</t>
  </si>
  <si>
    <t>Лоиҳаи минтақавии таҳкими гумрук ва рушди инфраструктура</t>
  </si>
  <si>
    <t xml:space="preserve">Лоиҳаи "Барқарорсозии системаи обтаъминкунии шаҳрҳои ҷанубии Точикистон" </t>
  </si>
  <si>
    <t xml:space="preserve">Лоиҳаи "Барқарорсозии системаи обтаъминкунии шаҳрҳои шимоли Точикистон" </t>
  </si>
  <si>
    <t xml:space="preserve">Лоиҳаи "Барқарорсозии системаи обтаъминкунии шаҳрҳои марказии Точикистон" </t>
  </si>
  <si>
    <t>Лоиҳаи иваз намудани таҷҳизоти тақсимотии НБО-и Норак (ОРУ-220)</t>
  </si>
  <si>
    <t>Лоиҳаи кучонидани таҷҳизоти тақсимкунандаи умумии НБО-и Норак (ОРУ-500)</t>
  </si>
  <si>
    <t>Кам намудани талафоти қувваи барқ</t>
  </si>
  <si>
    <t>Лоиҳаи "Кумаки фавқулода барои соҳаи энергетика"</t>
  </si>
  <si>
    <t>Лоиҳаи минтақавии хатҳои интиқоли барқ</t>
  </si>
  <si>
    <t>Лоиҳаи "Кам кардани талафоти кувваи барқ дар вилояти Сугд"</t>
  </si>
  <si>
    <t>Лоиҳаи "Кам кардани талафоти кувваи барқ (газ)"</t>
  </si>
  <si>
    <t>Беҳтар намудани ҳолати роҳи минтақавии Душанбе - Турсунзода</t>
  </si>
  <si>
    <t>Лоиҳаи сохтмони нақби автомобилгарди "Истиқлол"</t>
  </si>
  <si>
    <t>Лоиҳаи барқароркуни ва  бо таҷҳизот таъмин намудани беморхонаи муҳофизати модар ва кудак дар ш. Хуҷанд</t>
  </si>
  <si>
    <t>Аз аввали татбиқи лоиҳаҳо</t>
  </si>
  <si>
    <t>Идораи иқтисодиёт</t>
  </si>
  <si>
    <t>Бонки Исломии Рушд ба нақша гирифтааст.</t>
  </si>
  <si>
    <t>Таъминоти иловагии оби наҳри СФК дар пойгоҳи обкашии «Чумчуқ-Ҷар»</t>
  </si>
  <si>
    <t>Барқарорсозии системаҳои обтаъминкуни-иррагатисонии Гараути дар н. Ҷиликул</t>
  </si>
  <si>
    <t>Экология\ҳодсаҳои фавқулода</t>
  </si>
  <si>
    <t>Бонки Аврупоии Таҷдид ва Рушд ба нақша гирифтааст.</t>
  </si>
  <si>
    <t>Барқарорсозии системаҳои обтаъминкунии шаҳрҳои вилояти Хатлон (Норак, Ёвон, Ховалинг, Руми)</t>
  </si>
  <si>
    <t>Лоиҳаи иваз намудани таҷҳизоти тақсимотии НБО-и Норак (ОРУ 220)</t>
  </si>
  <si>
    <t>Кам намудани талафоти қувваи барқ дар вилояти Сугд</t>
  </si>
  <si>
    <t>Азнавбарқарорсозии зеристгоҳи Регар 500кв</t>
  </si>
  <si>
    <t xml:space="preserve">Нақлиёт </t>
  </si>
  <si>
    <t>Сохтмони роҳи мошингард дар минтақаи Шаҳон -Зиғар, марҳилаи III</t>
  </si>
  <si>
    <t>Барқарорсозии роҳи минтақавии мошингарди Душанбе - сарҳади Ўзбекистон (Турсунзода)</t>
  </si>
  <si>
    <t>Барқарорсозии роҳи автомобилгарди Лаби Ҷар - Тавилдара - Қалъаи Хумб</t>
  </si>
  <si>
    <t>Барқарорсозии роҳи автомобилгарди Гулистон-Фархор-Панҷ-Дусти</t>
  </si>
  <si>
    <t>Системаи автоматикунонии идораи нақлиёти шаҳри Душанбе</t>
  </si>
  <si>
    <t>Асотсиатсияи Байнанхалқии Рушд</t>
  </si>
  <si>
    <t>Вазорати рушди иқтисод ва савдо</t>
  </si>
  <si>
    <t xml:space="preserve"> ШСХК «Барқи Тоҷик»  </t>
  </si>
  <si>
    <t>Вазорати нақлиёт,  аз он ҷумла:</t>
  </si>
  <si>
    <t>Мудирияти минтақаи  озоди "Панҷ"</t>
  </si>
  <si>
    <t xml:space="preserve">Мудирияти минтақаи  озоди "Ишкошим" </t>
  </si>
  <si>
    <t xml:space="preserve">Мудирияти минтақаи  озоди "Дангара" </t>
  </si>
  <si>
    <t>Раёсати сохтмони асосии мақомоти иҷроияи ҳокимияти давлатии ш. Хуҷанд</t>
  </si>
  <si>
    <t>Мудирияти иншооти сохташавандаи мақомоти иҷроияи ҳокимияти давлатии шаҳри  Хуҷанд</t>
  </si>
  <si>
    <t xml:space="preserve"> Филиали раёсати сохтмони асо-сии мақомоти иҷроияи ҳокимияти давлатии вилояти Хатлон дар минтакаи шахри Кулоб</t>
  </si>
  <si>
    <t>Мақомоти иҷроияи маҳаллии ҳокимияти давлатии вилояти Хатлон</t>
  </si>
  <si>
    <t>Мақомоти иҷроияи маҳаллии ҳокимияти давлатии вилояти ВМКБ</t>
  </si>
  <si>
    <t>Мақомоти иҷроияи маҳаллии  ҳокимияти давлатии ш. Душанбе</t>
  </si>
  <si>
    <t>Мақомоти иҷроияи маҳаллии  ҳокимияти давлатии ш. Турсунзода</t>
  </si>
  <si>
    <t>Мақомоти иҷроияи маҳаллии ҳокимияти давлатии ш. Вахдат</t>
  </si>
  <si>
    <t>Мақомоти иҷроияи маҳаллии ҳокимияти давлатии н. Варзоб</t>
  </si>
  <si>
    <t>Мақомоти иҷроияи маҳаллии  ҳокимияти давлатии н. Шаҳринав</t>
  </si>
  <si>
    <t>Мақомоти иҷроияи маҳаллии  ҳокимияти давлатии н. Файзобод</t>
  </si>
  <si>
    <t xml:space="preserve"> Мақомоти иҷроияи маҳаллии ҳокимияти давлатии н. Нуробод</t>
  </si>
  <si>
    <t>Мақомоти иҷроияи маҳаллии ҳокимияти давлатии н. Рашт</t>
  </si>
  <si>
    <t>Мақомоти иҷроияи маҳаллии ҳокимияти давлатии н. Тоҷикобод</t>
  </si>
  <si>
    <t>Мақомоти иҷроияи маҳаллии ҳокимияти давлатии н. Ҷиргатол</t>
  </si>
  <si>
    <t>Мақомоти иҷроияи маҳаллии ҳокимияти давлатии н. Тавилдара</t>
  </si>
  <si>
    <t xml:space="preserve">Марҳалаи татбиқшавии лоиҳа </t>
  </si>
  <si>
    <t>Вазорати молияи Лаҳистон ба нақша гирифтааст</t>
  </si>
  <si>
    <t>Ба танзим даровардани системаи риояи қонунгузории андоз</t>
  </si>
  <si>
    <t>Идоракунии об дар хоҷагии қишлоқ</t>
  </si>
  <si>
    <t>Идоракунии экологии захираҳои замини ва пешбурди хоҷагии қишлоқ дар Тоҷикистон</t>
  </si>
  <si>
    <t xml:space="preserve">Асосноккунии техники-иқтисодии  обёрии канали Дагана-Гумуш-Ёсуман </t>
  </si>
  <si>
    <t>Барқарорсозии стансияҳои обкашӣ ва системаи канализатсияи чарогоҳи Дзержинскии ноҳияи Панҷ</t>
  </si>
  <si>
    <t>Барқарорсозии стансияҳои обкашӣ ва системаи канализатсияи чарогоҳи «Чордагал-Конизды»-и ноҳияи Шаҳритус</t>
  </si>
  <si>
    <t>Барқарорсозии стансияҳои обкашӣ ва системаи канализатсияи чарогоҳи «Теракли-Тау»-и ноҳияи Вахш</t>
  </si>
  <si>
    <t>Барқарорсозии стансияҳои обкашӣ ва системаи канализатсияи ноҳияи Темурмалик</t>
  </si>
  <si>
    <t xml:space="preserve">Барқарорсозии силсилапойгоҳҳои обкашии Уртабузи ноҳияи Фархор </t>
  </si>
  <si>
    <t>Барқарорсозии системаҳои ирригатсионии «Кокул»-и ноҳияи Фархор</t>
  </si>
  <si>
    <t xml:space="preserve">Соҳилмустаҳкамкунии дамбаи  Х.Д. Меликмуродов қитъаи қизил Октябр. </t>
  </si>
  <si>
    <t>Азнавсозии хати обгузар дар н.Роштқалъа.</t>
  </si>
  <si>
    <t xml:space="preserve">Лоиҳаи озмоишии интиқоли обёрикунии Зафарообод </t>
  </si>
  <si>
    <t>Барқарорсозии системаи мелиоративии Ёри ва 
системаи канализатсияи Мередегар дар ш. Панҷакент</t>
  </si>
  <si>
    <t>Барқарорсозии обанбори ассотсиатсияи хоҷагиҳои деҳқонии ба номи Ҷ. Эргашев ноҳияи Мастчоҳ</t>
  </si>
  <si>
    <t xml:space="preserve">Барқарорсозии системаи обтаъминкунии  шаҳраки Шаҳринав   </t>
  </si>
  <si>
    <t>Барқарорсозии системаи канализатсияи ш. Қурғонтеппа</t>
  </si>
  <si>
    <t>Барқарорсозии системаи обтаъминкунии н. Зафаробод</t>
  </si>
  <si>
    <t>Барқарорсозии системаи канализатсияи шаҳраки Сомониен</t>
  </si>
  <si>
    <t>Барқарорсозии системаи канализатсияи ноҳияи Данғара</t>
  </si>
  <si>
    <t>Барқарорсозии системаи обтаъминкунии ш. Ваҳдат</t>
  </si>
  <si>
    <t>Барқарорсозии системаи обтаъминкунии ш. Ҳисор</t>
  </si>
  <si>
    <t>Барқарорсозии системаи обтаъминкунии чамоати Киров, н.Вахш</t>
  </si>
  <si>
    <t>Барқарорсози ва рушди системаи қубурҳои обгузари шаҳри Душанбе</t>
  </si>
  <si>
    <t>Лоиҳаи энергияи барқароршаванда</t>
  </si>
  <si>
    <t>Барқарорсозии системаи барқтаъминкунандаи шаҳри Конибодом</t>
  </si>
  <si>
    <t>Сохтмони хати барқрасонии якзанҷираи ВЛ-20 «Сабог-Мазор» дар деҳаи Лангар</t>
  </si>
  <si>
    <t>Сохтмони зериистгоҳи 220/110/10 кВ дар қисмати шимолии шахри Душанбе</t>
  </si>
  <si>
    <t>Лоиҳаи минтақавии роҳҳо</t>
  </si>
  <si>
    <t>Таҷдиду барқарорсозии роҳи автомобилгарди Восеъ-Ховалинг бо дарозии 25 км</t>
  </si>
  <si>
    <t>Таҷдиду барқарорсозии роҳи автомобилгарди Ховалинг - Балҷувон бо дарозии 6,5 км</t>
  </si>
  <si>
    <t>Таҷдиду барқарорсозии роҳи автомобилгарди Ховалинг-Шугнов бо дарозии 2,5 км</t>
  </si>
  <si>
    <t>Барқарорсозии аэропорти шаҳри Панҷакент</t>
  </si>
  <si>
    <t>Сохтмон ва азнавбарқароркунии роҳи автомобилгарди Шикуш-Шувзеви ноҳияи Роштқалаи ВМКБ</t>
  </si>
  <si>
    <t>Таҷдиди роҳи автомобилгарди Кулоб-Ховалинг, қитъаи километри 41-90</t>
  </si>
  <si>
    <t>Бонки Осиёгии Рушд ба нақша гирифтааст</t>
  </si>
  <si>
    <t>Сохтмони мактаб барои 640 талаба дар деҳаи Бузуқи деҳоти Селбур.</t>
  </si>
  <si>
    <t>Сохтмони қабати таълими барои 540 ҷой дар 
мактаби №7 Конибодом</t>
  </si>
  <si>
    <t>Баланд бардоштани сатҳи огаҳии шаҳрвандон аз ҳуқуқҳо дар соҳаи таъминоти нафақа</t>
  </si>
  <si>
    <t>Миқдори лоиҳаҳо</t>
  </si>
  <si>
    <t xml:space="preserve">Замимаи 2 
ба Барномаи давлатии сармоягузорӣ,                                                                                                                                                грантҳо ва сохтмони асосӣ  
барои солҳои 2013-2015 </t>
  </si>
  <si>
    <t>Кишоварзӣ</t>
  </si>
  <si>
    <t>Бообтаъминкунӣ ва канализатсия</t>
  </si>
  <si>
    <t xml:space="preserve">Нигаҳдории тандурустӣ </t>
  </si>
  <si>
    <t xml:space="preserve">Ҷадвали ҷамъбастии 2
Татбиқи лоиҳаҳои инвеститсионӣ дар доираи Барномаи давлатии сармоягузорӣ  
 то 01.07.12                               </t>
  </si>
  <si>
    <t>ҳамагӣ</t>
  </si>
  <si>
    <t xml:space="preserve">Бонки умумиҷаҳонӣ </t>
  </si>
  <si>
    <t>ҳамагӣ дар соҳа</t>
  </si>
  <si>
    <t>Лоиҳаи бақайдгири ва системаи кадастри замин баҳри тараққиети устувори соҳаи кишоварзӣ</t>
  </si>
  <si>
    <t>Лоиҳаи барқарорсозии соҳаи пахтакорӣ</t>
  </si>
  <si>
    <t>Лоиҳаи рушди устувори соҳаи пахтакорӣ</t>
  </si>
  <si>
    <t>Лоиҳаи таъҷилии таъмини амнияти озуқавори ва воридоти тухмӣ</t>
  </si>
  <si>
    <t xml:space="preserve">Бонки Умумиҷаҳонӣ </t>
  </si>
  <si>
    <t>Лоиҳаи "Рушди гуруҳҳои ҷамоави бо мақсади беҳсозии дастрасӣ ба тухмии хушсифат"</t>
  </si>
  <si>
    <t>Бонки умумиҷаҳонӣ</t>
  </si>
  <si>
    <t>Лоиҳаи барқарорсозии системаи ирригатсионӣ</t>
  </si>
  <si>
    <t xml:space="preserve">Лоиҳаи мукаммалсозии хидматрасонии гидрометеорологӣ дар Ҷумҳурии Тоҷикистон </t>
  </si>
  <si>
    <t xml:space="preserve">Лоиҳаи идоракунии хавфи обхезӣ дар вилояти Хатлон </t>
  </si>
  <si>
    <t xml:space="preserve">Лоиҳаи идоракунии обхезӣ дар якҷояги бо ҷамоатҳо </t>
  </si>
  <si>
    <t>Обтаъминкунӣ ва системаи канализатсияи шаҳр (коммунали)</t>
  </si>
  <si>
    <t>Лоиҳаи рушди инфраструктураи маҳаллӣ  (коммуналӣ)</t>
  </si>
  <si>
    <t xml:space="preserve">Лоиҳаи "Сохтмони хатти барқи "220 кВт Хуҷанд -Айнӣ " </t>
  </si>
  <si>
    <t>Лоиҳаи сохтмони минтақавии хати интиқоли барқи байнисистемавӣ</t>
  </si>
  <si>
    <t>Лоиҳаи "Кумаки таъчилӣ барои барқароркунии сектори энергетикаи Чумҳурии Точикистон</t>
  </si>
  <si>
    <t>Барномаи мусоидати рушди соҳаи маориф ва инфраструктураи ҷамоавӣ (Марҳилаи2)</t>
  </si>
  <si>
    <t xml:space="preserve">Тандурустӣ </t>
  </si>
  <si>
    <t>Лоиҳаи оид ба тандурустии ҷамоавию асосӣ</t>
  </si>
  <si>
    <t>Буҷети миллӣ</t>
  </si>
  <si>
    <t>Бонки Ҷаҳонӣ</t>
  </si>
  <si>
    <t>Лоиҳа оид ба инкишофи истеҳсолоти кишоварзии маҳаллӣ ва идоракунии ҳавзаҳои об</t>
  </si>
  <si>
    <t xml:space="preserve">Барқарорсозии низомҳои ирригатсионӣ </t>
  </si>
  <si>
    <t xml:space="preserve">Барқарорсозии қубурҳои баландфишор, силсилапойгоҳҳои обкаши ва садҳои соҳилмутаҳкамкуни дар ҷумҳурӣ </t>
  </si>
  <si>
    <t>«Сохтмони комплекси пойгоҳи обкашӣ барои таъминоти иловагии оби БФК дар шаҳри Конибодом»</t>
  </si>
  <si>
    <t>Обтаъминкунӣ ва системаи канализатсия</t>
  </si>
  <si>
    <t>Барқарорсозии системаҳои обтаъминкунии шаҳру ноҳияҳои шимоли ҷумҳурӣ (мар. 2)</t>
  </si>
  <si>
    <t>Сохтмони нақби обрав дар дарёи Вахш (НОБ-и Бойгозӣ)</t>
  </si>
  <si>
    <t>Лоиҳаи алоқаҳои тиҷоратии минтақавӣ дар соҳаи энергетика (CASA 1000)</t>
  </si>
  <si>
    <t>Бонки Исломии Рушд ва Бонки Ҷаҳонӣ</t>
  </si>
  <si>
    <t>Сохтмон, таъмир ва барқарорсозии иншоотҳои муассисаҳои таҳсилоти ибтидоӣ ва миёнаи касбӣ</t>
  </si>
  <si>
    <t>Таҳия ва нашри китобҳои дарсӣ ва маводҳои таълимӣ барои мактабҳои миёна</t>
  </si>
  <si>
    <t>Дасрас намудани таҷҳизоти таълимӣ барои муассисаҳои таҳсилоти ибтидоӣ ва миёнаи касбии Ҷумҳурии Тоҷикистон</t>
  </si>
  <si>
    <t>Дастрас намудани таҷҳизоти мактабӣ</t>
  </si>
  <si>
    <t>Таъсис додани хадамоти таъҷилии  эвакуатсияи тиббӣ дар ҶТ</t>
  </si>
  <si>
    <t xml:space="preserve">ҳамагӣ </t>
  </si>
  <si>
    <t>Буҷети ҷумҳуриявӣ :</t>
  </si>
  <si>
    <t xml:space="preserve">Прокуратураи генералӣ   </t>
  </si>
  <si>
    <t>Гвардияи миллӣ</t>
  </si>
  <si>
    <t>Вазорати корҳои дохилӣ</t>
  </si>
  <si>
    <t>- Раёсати  корҳои ислоҳӣ</t>
  </si>
  <si>
    <t>Вазорати тандурустӣ</t>
  </si>
  <si>
    <t xml:space="preserve">Вазорати меҳнат ва ҳифзи иҷтимоии аҳолӣ    </t>
  </si>
  <si>
    <t xml:space="preserve">Вазорати кишоварзӣ </t>
  </si>
  <si>
    <t>Кумитаи давлатии амнияти миллӣ, аз он ҷумла:</t>
  </si>
  <si>
    <t xml:space="preserve">Кумитаи ҳолатҳои фавқуллода ва мудофиаи гражданӣ </t>
  </si>
  <si>
    <t>Кумитаи ҷавонон, варзиш ва сайёҳӣ</t>
  </si>
  <si>
    <t>КВД «Хоҷагии манзилию коммуналӣ» аз он ҷумла:</t>
  </si>
  <si>
    <t xml:space="preserve">Кумитаи давлатии заминсозӣ ва геодезӣ </t>
  </si>
  <si>
    <t>Агентии сохтмон ва меъморӣ</t>
  </si>
  <si>
    <t>Агентии назорати давлатии молиявӣ ва мубориза бо коррупсия</t>
  </si>
  <si>
    <t>Академияи илмҳои кишоварзӣ</t>
  </si>
  <si>
    <t>Маркази ҳамоҳангсозии лоиҳаҳо оид ба таҷдид ва рушди иншооти инфраструктураи иҷтимоӣ</t>
  </si>
  <si>
    <t>Буҷети махаллӣ :</t>
  </si>
  <si>
    <t>Лоиҳаи мукаммалгардонии идоракунии молияи давлатӣ</t>
  </si>
  <si>
    <t>Бонки ҷаҳонӣ</t>
  </si>
  <si>
    <t>Идрорпулӣ барои рушди мақомоти давлатӣ</t>
  </si>
  <si>
    <t>Намояндагии Аненти Ҷопон оиди ҳамкории байналмилалӣ</t>
  </si>
  <si>
    <t>Лоиҳа оиди мустаҳкам намудани системаи ҳифзи иҷтимоӣ</t>
  </si>
  <si>
    <t xml:space="preserve">Такмили рушди техникӣ ва институтсионалии Тоҷикстандарт таввасути таҷҳизонидани озмоишгоҳҳои санҷишӣ ва  ҳамоҳангсозии қонунгузориҳо ва стандартҳои миллӣ бо талаботи  байналмилалӣ. 
</t>
  </si>
  <si>
    <t>Баланд бардоштани сатҳи рушди техникӣ ва  
такмили хадамоти метрологии Тоҷикстандарт</t>
  </si>
  <si>
    <t>Лоиҳаи бақайдгири ва системаи кадастри замин баҳри тараққиёти устувори соҳаи кишоварзӣ</t>
  </si>
  <si>
    <t xml:space="preserve">Лоиҳаи идоракунии обхезиҳо дар якҷоягӣ бо ҷамоатҳо </t>
  </si>
  <si>
    <t>Беҳсозии чорводорӣ ва чарогоҳҳо</t>
  </si>
  <si>
    <t>Барномаи глобалии кишоварзӣ ва амнияти озуқаворӣ</t>
  </si>
  <si>
    <t xml:space="preserve">Ташкили хоҷагии моҳипарварӣ оид ба парвариши гулмоҳии рангинкамон дар ВМКБ </t>
  </si>
  <si>
    <t xml:space="preserve">Таъсис додани Маркази хизматрасонии техникаи кишоварзӣ  </t>
  </si>
  <si>
    <t>Лоиҳаи рушди ҷамоатҳо бо мақсади беҳсозии 
дастрасӣ ба тухмиҳои хушсифат</t>
  </si>
  <si>
    <t>Намояндагии Аненти Ҷопон
оиди ҳамкории байналмилалӣ</t>
  </si>
  <si>
    <t>Рушди соҳаи занбуриасалпарварӣ дар ВМКБ.</t>
  </si>
  <si>
    <t xml:space="preserve">Бонки ҷаҳонӣ </t>
  </si>
  <si>
    <t>Таҷдиди хизматрасонии гидрометеорологӣ дар Осиёи Марказӣ</t>
  </si>
  <si>
    <t xml:space="preserve">Лоиҳаи рушди соҳаи кирмакпарварӣ ва коркарди пилла дар Ҷумҳурии Тоҷикистон </t>
  </si>
  <si>
    <t>Фонди экологӣ</t>
  </si>
  <si>
    <t>Обёрӣ намудани заминҳои шаҳраки Дарбанди ноҳияи Нуробод</t>
  </si>
  <si>
    <t xml:space="preserve">Обёрӣ намудани 100 га замин ва 3000 га чарогоҳи хоҷагии "Аҳмадҷон", ноҳияи Ҷалолиддини Румӣ </t>
  </si>
  <si>
    <t xml:space="preserve">Беҳтар намудани вазъи мелиоративии заминҳои кишти ноҳияи Абдураҳмони Ҷомӣ </t>
  </si>
  <si>
    <t xml:space="preserve">Таъсиси маркази барқарорсозии системаҳои ирригасионӣ  </t>
  </si>
  <si>
    <t>Барқарорсозии чарогоҳ ва маҳалҳои аҳолиниши ноҳияи Ҷалолиддини Румӣ</t>
  </si>
  <si>
    <t xml:space="preserve">Иваз намуданӣ се дастгоҳҳои обкашӣ дар пойгоҳҳои обкашии ГНС-2 ноҳияи Зафаробод </t>
  </si>
  <si>
    <t xml:space="preserve">Иваз намуданӣ се дастгоҳҳои обкашӣ дар пойгоҳҳои обкашии ГНС-1 ноҳияи Зафаробод </t>
  </si>
  <si>
    <t>Беҳсозии обтаъминкунӣ ва санитария дар Тоҷикистон</t>
  </si>
  <si>
    <t>Лоиҳаи обтаъминкунии ш. Душанбе мар. 2 (гранти иловагӣ)</t>
  </si>
  <si>
    <t>Обтаъминкунии ноҳияҳои марказӣ н. Ҷиргатол</t>
  </si>
  <si>
    <t>Идораи партовҳои доимии органикӣ</t>
  </si>
  <si>
    <t>Лоиҳаи рушди инфрасохтори маҳаллӣ (комунали)</t>
  </si>
  <si>
    <t>Бонки Ҷаҳонӣ (МАР)</t>
  </si>
  <si>
    <t>Лоиҳаи рушди инфрасохтори маҳаллӣ ( маблагузории иловаги)</t>
  </si>
  <si>
    <t>Таъминот бо оби нушокӣ аҳолии н. Балҷувон</t>
  </si>
  <si>
    <t xml:space="preserve">Сохтмони пойгоҳи обкашӣ дар пойгоҳи мавҷудбудаи ба номи «Пойменная» </t>
  </si>
  <si>
    <t>Фонди рушди хизматрасонии комуналӣ</t>
  </si>
  <si>
    <t xml:space="preserve">Сохтмони марҳилаи дуюми НБО-и хурди «Сурхтеппа-1» дар н. Ҷалолиддини Румӣ  </t>
  </si>
  <si>
    <t>Таҷдид ва  барқарорсозии 2-то чоҳи нафткашии “Тугаланг” дар ноҳияи Ҷалолиддини Румӣ</t>
  </si>
  <si>
    <t xml:space="preserve">Лоиҳаи "Сохтмони ХИБ 220 кВ " Ҷ. Румӣ - Геран" (82 км)  </t>
  </si>
  <si>
    <t xml:space="preserve">Лоиҳаи минтақавии энергетикӣ   </t>
  </si>
  <si>
    <t>Сохтмони НБО-и хурди «Чилондӣ» бо иқтидори 100КВт дар ҷамоати Сурхоби  н. Ҷиргатол.</t>
  </si>
  <si>
    <t>Лоиҳаи таъмиру барқарорсозии стансияи обкашии корхонаи 
фаръии «Обрӣ»-и КВД «Садаф»</t>
  </si>
  <si>
    <t>Беҳсозии барқтаъминкунӣ дар ҷамоатҳо</t>
  </si>
  <si>
    <t>Таъмири капитали роҳи авмобилгардӣ 
Зафаробод-Уяс-Истаравшан 22,3 км</t>
  </si>
  <si>
    <t>Барномаи мусоидати рушди таҳсилоти ибтидои 
ва инфраструктураи ҷамоавӣ (марҳилаи 2)</t>
  </si>
  <si>
    <t>Маркази миллии тестӣ</t>
  </si>
  <si>
    <t>Сохтмони бинои иловагӣ барои 230 талаба дар гимназии № 7, деҳаи Ашт, ҷамоати Ашт</t>
  </si>
  <si>
    <t>Сохтмони мактаби таҳсилоти ҳамагонӣ барои 780 талаба дар деҳаи Ҷиргатоли ноҳияи Ҷиргатол.</t>
  </si>
  <si>
    <t>Сохтмони бинои мактаби таҳсилоти миёнаи умумии №44 дар деҳаи Бобосурхони ҷамоати Алмосӣ барои 624 хонанда-</t>
  </si>
  <si>
    <t>Таҷдид ва азнавсозии иншооти варзишии мактаби ҷумҳуриявии махсуси намудҳои варзиши обӣ</t>
  </si>
  <si>
    <t>Сохтмони мактаби таҳислоти умумӣ барои 240 ҷой 
деҳаи Андорвашм</t>
  </si>
  <si>
    <t xml:space="preserve">Сохтмони қабати иловагии таълимӣ барои 150 ҷой ва 
варзишгоҳ дар мактаби №6 дж. Исфисор </t>
  </si>
  <si>
    <t>Барқарорсозии мактаби таҳсилоти миёнаи №1 ҷамоати И. Сомонӣ, н. Бохтар</t>
  </si>
  <si>
    <t>Лоиҳа оид ба тандурустии ҷамоавиву асосӣ</t>
  </si>
  <si>
    <t>Сохтмон  ва таҷҳизонидани бунгоҳҳои тиббӣ  дар деҳаҳои 
Гомеш ва Шулуни шаҳри Турсунзода</t>
  </si>
  <si>
    <t xml:space="preserve">Таҷҳизонидани Маркази илмии саратоншиносии Ҷумҳурии 
Тоҷикистон бо дастгоҳҳои муосири ташхисӣ </t>
  </si>
  <si>
    <t>Лоиҳа оиди тандурустӣ</t>
  </si>
  <si>
    <t>Ташкили сехи коркарди растаниҳои доруворӣ барои истеҳсоли дору (фитотерапия)</t>
  </si>
  <si>
    <t>Сохтмони бунгоҳҳои тиббӣ дар деҳаи Лолахури ҷамоати деҳоти ба номи И. Шарифов ва деҳаи Сафедсанги ҷамоати деҳоти Лоҳур</t>
  </si>
  <si>
    <t>Сохтмони сехи маводи доруворӣ</t>
  </si>
  <si>
    <t>Рушди соҳаи ҷарроҳии нуқси модарзодӣ ва тарбодии дил</t>
  </si>
  <si>
    <t xml:space="preserve">Рушди ёрии таъҷилии тиббӣ дар Ҷумҳурии Тоҷикистон </t>
  </si>
  <si>
    <t>Сохтмони бунгохи тиббӣ дар деҳоти Кули Хаетбеки н. Муминобод</t>
  </si>
  <si>
    <t>Таҷҳизоти равшандиҳӣ ва садопахшкунии саҳнавӣ барои театри давлатии академии опера ва балети ба номи С.Айнӣ</t>
  </si>
  <si>
    <t>Фароҳам овардани ҷойҳои корӣ барои занони деҳот тавассути кредит</t>
  </si>
  <si>
    <t xml:space="preserve">Таҷдиди хатҳои радиорелегии дохили ҷумҳуриявӣ </t>
  </si>
  <si>
    <t>Ташкил намудани системаи мобилии радифӣ барои пахши мустақими гузоришҳои  чорабиниҳои давлатӣ аз тамоми минтақаҳои ҷаҳон</t>
  </si>
  <si>
    <t>Сохтмони биноҳои бойгониҳои ҳуҷҷатҳо оид ба ҳайати шахсӣ</t>
  </si>
  <si>
    <t xml:space="preserve">Замонавӣ намудани Осорхонаи миллии ба номи К. Беҳзод, ҳамчун нигоҳдорандаи Маркази  таърихию фарҳангии Ҷумҳурии Тоҷикистон.  </t>
  </si>
  <si>
    <t xml:space="preserve">Рушди санъати касбии – иҷрокунандагӣ дар байни кудакон </t>
  </si>
  <si>
    <t xml:space="preserve">Сохтмони маркази варзишӣ дар ҷамоати деҳоти Дурбат </t>
  </si>
  <si>
    <t>Ташкили системаи ягонаи байнииттилоотии кооперативӣ</t>
  </si>
  <si>
    <t>Баланд бардоштани рақобатнокии бахши хусусӣ</t>
  </si>
  <si>
    <t>Нест кардани ҷузъҳои лампаҳои каммасрафӣ люминессентӣ дар ш. Исфара</t>
  </si>
  <si>
    <t>Истеҳсоли шарбатҳои асалии шифобахш, маҳлули зидди уфунатӣ, шаробҳо ва балзамҳо</t>
  </si>
  <si>
    <t>Таҷдиди асосҳои технологӣ ва бунёди захираи иттилооти оид ба фарханг ва санъат</t>
  </si>
  <si>
    <t>Сохтмони заводи хурд оиди истеҳсоли хишти сафолӣ</t>
  </si>
  <si>
    <t xml:space="preserve">Ташкили маркази ягонаи хизматрасонӣ ба субъекти минтақаи озоди иқтисодӣ тариқи равзанаи ягона </t>
  </si>
  <si>
    <t>Ташкили маркази дастгирии соҳибкорӣ ва инноватсия</t>
  </si>
  <si>
    <t>Сохтмони бинои маъмурӣ барои ҷойгир кардани маъмурият, маркази ягонаи хизматрасонӣ ба субъектҳо тариқи «Равзанаи ягона» ва маркази дастгирии соҳибкорӣ ва инноватсия</t>
  </si>
  <si>
    <t>Баланд бардоштани сатҳи рушди техникӣ ва мукамалгардонии хадамотӣ метрологии Тоҷикстандарт</t>
  </si>
  <si>
    <t>Нигаҳдории тандурустӣ</t>
  </si>
  <si>
    <t>Ирригатсия/обёрӣ</t>
  </si>
  <si>
    <t>кишоварзӣ</t>
  </si>
  <si>
    <t xml:space="preserve">Сохтмони коммуналӣ </t>
  </si>
  <si>
    <t>Ғайрибуҷетӣ</t>
  </si>
  <si>
    <t xml:space="preserve">Ғайрибуҷетӣ </t>
  </si>
  <si>
    <t>Ғайри-буҷетӣ</t>
  </si>
  <si>
    <t>Обёрии заминҳои хоҷагии деҳқонӣ дар базаи обанбори Утқонсойи ноҳияи Бобоҷон Ғафуров</t>
  </si>
  <si>
    <t>Таъмир ва азнавкунии парки цехи механикӣ дар н. Б.Ғафуров</t>
  </si>
  <si>
    <t>Сохтмони обанбор дар қишлоқи Верхняя Доля (Ғончӣ)</t>
  </si>
  <si>
    <t>Барқароркунии системаи обтаъминкунии деҳаҳои Гумбаз, 
Седаста ва Ғаламайдони н. Б. Ғафоров</t>
  </si>
  <si>
    <t>Сохтмони НБО-и «Чартем» бо иқтидори 10000 кВт дар дарёи Ғунд</t>
  </si>
  <si>
    <t>Барқарорсозии роҳи мошингарди Ғарм-Навобод</t>
  </si>
  <si>
    <t>Сохтмони мактаби миёнаи №39 дар мавзеи Крупская, Ҷамоати Ғарав, ш.Турсунзода</t>
  </si>
  <si>
    <t>Сохтмону барқароркунии мактаби рақами 23 деҳаи Ғиҷоваки ҷамоати деҳоти Пушинг</t>
  </si>
  <si>
    <t>Сохтмони бинои иловагӣ барои 8 синфхона дар мактаби №24 
деҳаи Пулигунур Б.Ғафоров</t>
  </si>
  <si>
    <t>Ба анҷом расонидани сохтмони маркази тандурустии 
«Водник» дар н. Б.Ғафоров</t>
  </si>
  <si>
    <t>Намуди маблағгузорӣ</t>
  </si>
  <si>
    <t>Манбаи маблағгузорӣ</t>
  </si>
  <si>
    <t>Азхудкунии маблағҳо</t>
  </si>
  <si>
    <t>% иҷроиш нисбати маблағи умумӣ</t>
  </si>
  <si>
    <t>Лоиҳаи обёрии заминҳои водии Данғара (марҳилаи 2)</t>
  </si>
  <si>
    <t xml:space="preserve">Лоиҳаи идоракунии захираҳои обии водии Фарғона </t>
  </si>
  <si>
    <t>Лоиҳаи "Таъмини шуғли аҳоли барои устувории кишоварзӣ ва идоракунии захирахои оби"</t>
  </si>
  <si>
    <t>Таҷдиди роҳи автомобилгарди Душанбе-Данғара</t>
  </si>
  <si>
    <t>Лоиҳаи маблағгузории иловагии таҷдиди соҳаи маориф</t>
  </si>
  <si>
    <t>Лоиҳаи сохтмон ва муҷаҳазгардонии беморхонаи байниноҳияви ва бисёрсоҳа дар вилояти Хатлон (ш. Данғара)</t>
  </si>
  <si>
    <t>маблағгузории беруна</t>
  </si>
  <si>
    <t>Барқароркунии соҳаи растаниҳои равғании эфирдор ва ташкили минбаъдаи саноати атриёт дар Ҷумҳурии Тоҷикистон</t>
  </si>
  <si>
    <t>Лоиҳаи "Обёрии заминҳои водии Данғара" (марҳилаи 2)</t>
  </si>
  <si>
    <t>Обёрии заминҳои водии Данғара, марҳилаи III</t>
  </si>
  <si>
    <t>Аз худ намудани 24,4 ҳазор гектар заминҳои нав дар мавзеъҳои Мирзоравот ва Сомғари ноҳияи Мастчоҳ</t>
  </si>
  <si>
    <t xml:space="preserve">“Обёрӣ ва азхудкунии заминҳо (700га.) бо мақсади зиёд намудани масоҳати боғот ва маҳсулоти кишоварзӣ, меваю ангур дар ноҳияи Данғара”  </t>
  </si>
  <si>
    <t>Рушди шабакаи обёрии водии Данғара</t>
  </si>
  <si>
    <t>Барқарорсозии системаҳои обтаъминкунии шаҳру ноҳияҳои шимоли ҷумҳурӣ ва ш.Хоруғи ВМКБ</t>
  </si>
  <si>
    <t>Рушди таъминоти оби нушокӣ дар деҳаҳои вилоти Хатлону Суғд ва Ноҳияҳои тобеъи ҷумҳурӣ</t>
  </si>
  <si>
    <t>Лоҳаи сохтмони минтақавии хати интиқ оли барқ Тоҷикистон-Афғонистон</t>
  </si>
  <si>
    <t>Маблағгузории иловагӣ барои лоиҳаи энергетикии хусусии Помир</t>
  </si>
  <si>
    <t>Таҷдиди роҳи автомобилгарди Душанбе-Данғара (марҳилаи 1)</t>
  </si>
  <si>
    <t>Таҷдиди роҳи автомобилгарди Душанбе-Данғара (марҳилаи 1 к. 2)</t>
  </si>
  <si>
    <t>Таҷдиди роҳи автомобилгарди Душанбе-Данғара (марҳилаи 1 к. 3)</t>
  </si>
  <si>
    <t>Пайвасткунии роҳи автомобилгарди Тоҷикистон – Покистон тавассути Афғонистон</t>
  </si>
  <si>
    <t>Сохтмони роҳи автомобилгарди Хоруғ-Роштқалъа-Туқузбулоқ</t>
  </si>
  <si>
    <t>Сохтмони рохи оҳани пайвасткунандаи Точикистон бо Афғонистону Туркманистон (Айвач-Хулм)</t>
  </si>
  <si>
    <t>Лоиҳаи сохтмон ва муҷаҳҳазгардонии беморхонаи байниноҳиявӣ ва бисёрсоҳа дар вилояти Хатлон (шаҳраки Данғара)</t>
  </si>
  <si>
    <t xml:space="preserve">  Агентии давлатии суғуртаи иҷтимоӣ  ва нафақа</t>
  </si>
  <si>
    <t>Мудирияти минтақаи озоди "Суғд"</t>
  </si>
  <si>
    <t xml:space="preserve"> Раёсати сохтмони асосии мақомоти иҷроияи ҳокимияти давлатии  вилояти Суғд                         </t>
  </si>
  <si>
    <t xml:space="preserve"> Мақомоти иҷроияи маҳаллии ҳокимияти давлатии  вилояти Суғд</t>
  </si>
  <si>
    <t>Мақомоти иҷроияи маҳаллии ҳокимияти давлатии ш. Роғун</t>
  </si>
  <si>
    <t>Чорабиниҳои аввалиндараҷаи лоиҳавию сохтмонӣ оид ба азхудкунии минтақаҳои МОИ Суғд</t>
  </si>
  <si>
    <t>Рушди деҳоти минтақаҳои сарҳадии Тоҷикистону Афғонистон</t>
  </si>
  <si>
    <t>Лоиҳаи таъҷилии таъминоти бехатарии озуқаворӣ ва воридоти маҳсулоти тухми (маблағгузории иловагӣ, грант)</t>
  </si>
  <si>
    <t xml:space="preserve">Лоиҳаи рушди соҳаи боғу токпарварӣ  </t>
  </si>
  <si>
    <t>Лоиҳаи таъмини шуғли аҳоли барои устувории хоҷагии қишлоқ ва идоракунии захираҳои оби</t>
  </si>
  <si>
    <t xml:space="preserve">Фабрикаи нави паррандапарварӣ оид ба парвариши мурғи зотӣ дар н. Файзобод   </t>
  </si>
  <si>
    <t>Идоракунии захираҳои обии водии Фарғона</t>
  </si>
  <si>
    <t xml:space="preserve">Барқарорсозии пойгоҳи обкашии шинокунандаи Сомғар -1 ноҳияи Б. Ғафуров </t>
  </si>
  <si>
    <t>Барқароркунии канали селпартои деҳаи Чорбоғи ноҳияи Варзоб</t>
  </si>
  <si>
    <t xml:space="preserve">Сохтмони хатти обёрикунии дехаи Казонгузари ҷамоати деҳоти Сангтуда ноҳияи Данғара </t>
  </si>
  <si>
    <t>Мутобиқсози ба тағйирёбии иқлим дар дарёи Панҷ</t>
  </si>
  <si>
    <t xml:space="preserve">Сохтмони хатти обтаъминкунии маҳаллаи 7 ми ҷамоати шаҳраки Данғара </t>
  </si>
  <si>
    <t xml:space="preserve">Сохтмони хатти обтаъминкунии дехаи Зулоли  ҷамоати  деҳоти ба номи И. Шарифов ноҳияи Данғара </t>
  </si>
  <si>
    <t xml:space="preserve">Сохтмони хатти обтаъминкунии дехаи Навободи ҷамоати деҳоти Сангтуда ноҳияи Данғара </t>
  </si>
  <si>
    <t xml:space="preserve">Сохтмони хатти обтаъминкунии дехаи Оламафрузи ҷамоати деҳоти Лолазор ноҳияи Данғара </t>
  </si>
  <si>
    <t>Сохтмони хатти оби нушоки барои мактабхои №14 деҳаи Хирманҷо, №15 деҳаи Анҷироб, №16 деҳаи Мулеб, №35 деҳаи Порвор ва №38 деҳаи Саримарғзори ноҳияи Шуробод.</t>
  </si>
  <si>
    <t>Сохтмони  НБО-и хурди «Луғур» дар ҷамоати деҳоти Сичароғ, шаҳри Роғун  350 КВт</t>
  </si>
  <si>
    <t>Асосноккунии техникӣ-иқтисодии лоиҳаи сохтмони корхонаи истеҳсоли маҳсулоти коксохимиявӣ дар заминаи кони ангишти Фон-Яғноб</t>
  </si>
  <si>
    <t>Асосноккунии техникӣ-иқтисодии лоиҳаи сохтмони маркази барқу гармдиҳӣ дар заминаи кони ангишти Фон – Яғноб</t>
  </si>
  <si>
    <t xml:space="preserve">Лоиҳаи коркарди комплексии минтақаи «Карерный» майдони шарқии кони ангишти Фон Яғноб </t>
  </si>
  <si>
    <t xml:space="preserve">Сохтмону барқароркунии мактаби №14 деҳаи Гулистони Ҷамоати деҳоти Сангтуда ноҳияи Данғара </t>
  </si>
  <si>
    <t xml:space="preserve">Сохтмону барқароркунии мактаби №57 деҳаи Баҳори ҷамоати деҳоти Оқсу ноҳияи Данғара </t>
  </si>
  <si>
    <t>Сохтмони мактаб дар кишлоки Дурахшон ҷамоати И. Шарипов ноҳияи Данғара</t>
  </si>
  <si>
    <t>Маблағгузории тандурустӣ дар асоси натиҷаҳо</t>
  </si>
  <si>
    <t>Сохтмони бунгохи тибби дар деҳаи Паркамчи ҷамоати Пушинг ноҳияи Данғара</t>
  </si>
  <si>
    <t xml:space="preserve">Лоиҳаи дастрасӣ барои маблағгузории сабз </t>
  </si>
  <si>
    <t>Лоиҳаи дастрасӣ барои маблағгузори</t>
  </si>
  <si>
    <t>Татқиқоти радиологӣ дар дарёи Сири минтақаи Суғд бо 
мақсади рушди устувори вилояти Суғд</t>
  </si>
  <si>
    <t>Сохтмони толори варзишии хурд барои мактаби
 № 9-и шаҳри Хоруғ</t>
  </si>
  <si>
    <t>Сохтмони толори варзишии деҳаи Даштаки ҷамоати деҳоти Сучони ноҳияи Шуғнон</t>
  </si>
  <si>
    <t>Ташкили маркази  ғайрианъанавии энергетикӣ ва самаранокии истифодабарии энергия</t>
  </si>
  <si>
    <t>Манбаъҳои маблағгузор</t>
  </si>
  <si>
    <t>Маблағгузории хориҷӣ</t>
  </si>
  <si>
    <t>Маблағгузории дохилӣ</t>
  </si>
  <si>
    <t>Маблағузорӣ</t>
  </si>
  <si>
    <t>ҳаҷми маблағҳои асосии</t>
  </si>
  <si>
    <t>ҳаҷми маблағҳои асосии с.2013</t>
  </si>
  <si>
    <t>ҳаҷми маблағҳои асосии с.2014</t>
  </si>
  <si>
    <t>ҳаҷми маблағҳои асосии с.2015</t>
  </si>
  <si>
    <t>Қарз</t>
  </si>
  <si>
    <t>Фонди Қувейтии рушди иқтисодӣ</t>
  </si>
  <si>
    <t>Азнавсозии роҳи автомобилгарди Душанбе  -  сарҳади Қирғизистон(қисми 2)</t>
  </si>
  <si>
    <t>Азнавсозии роҳи автомобилгарди Душанбе  -  сарҳади Қирғизистон(қисми 3)</t>
  </si>
  <si>
    <t>Бонки Исломии Рушд ва Фонди Қувейтии 
рушди иқтисодӣ</t>
  </si>
  <si>
    <t>«Азхудкунии заминҳои нав дар мавзеи «Қарадум»- марҳилаи якум ноҳияи Қумсангир»</t>
  </si>
  <si>
    <t>Лоиҳаи идоракунии партовҳои сахти маишии шаҳрҳои ҷанубӣ Тоҷикистон (Қурғонтеппа, Кулоб ва Дангара)</t>
  </si>
  <si>
    <t>Лоиҳаи идоракунии партовҳои сахти маишии шаҳри Қурғонтеппа</t>
  </si>
  <si>
    <t>Азнавсозии НБО Қайроққум (марҳилаи 1)</t>
  </si>
  <si>
    <t>Барқарорсозии роҳи Душанбе сарҳади Қирғизистон
 (марҳилаи 2)</t>
  </si>
  <si>
    <t>Барқарорсозии роҳи Душанбе сарҳади Қирғизистон 
(марҳилаи 3)</t>
  </si>
  <si>
    <t>Сохтмони роҳи оҳани Душанбе – Ош - Қашғар</t>
  </si>
  <si>
    <t>Барқароркунии роҳи автомобилгарди Бекобод – Хуҷанд-Конибодом-Исфара сарҳади Қырғызстон</t>
  </si>
  <si>
    <t xml:space="preserve">Барқарорсозии роҳи автомобилгарди Душанбе – Қурғонтеппа – Данғара </t>
  </si>
  <si>
    <t>Таҷдиди роҳи автомобилгарди Қизилқалъа-Айваҷ-сарҳади Афғонистон</t>
  </si>
  <si>
    <t>Сохмони нақб дар роҳи оҳани Душанбе-Қурғонтеппа (қитъаи Ваҳдат-Ёвон)</t>
  </si>
  <si>
    <t>Таҷдид ва муҷаҳҳазгардонии Беморхонаи вилоятии ш. Қурғонтеппа</t>
  </si>
  <si>
    <t xml:space="preserve">Барқарорсозиву сохтмони соҳили дарьёҳои Қизилсу ва Ёхсу  </t>
  </si>
  <si>
    <t xml:space="preserve">Барқарорсозии стансияҳои обкашӣ ва системаи канализатсияи «Қазонгузар-1», Лоҳур, Чолтов ва Олимтойи ноҳияи Данғара </t>
  </si>
  <si>
    <t>Барқарорсозии стансияҳои обкашӣ ва системаи канализатсияи чарогоҳи «Рудакул»-и ноҳияи Қабодиён</t>
  </si>
  <si>
    <t>Барқарорсозии стансияи насосии обкашии 
Қызыл – Туқой 2 дар н. Б. Ғафуров</t>
  </si>
  <si>
    <t>Лоиҳаи "Сохтмони ХИБ 220 кВ "Қайроққум-Ашт" (86 км)</t>
  </si>
  <si>
    <t>Сохтмони ХИБ 220 кВ ЗИ мавҷудбудаи "Хуҷанд" то хати Л24НБО ва ЗИ-и нави "Хуҷанд" 220 кВ. ХИБ дузанҷира-12 км,ХИБ якзанҷира-16 км. Гузаронидани хати алоқаи оптикии "ЗИ-и Хуҷанд 500-Хуҷанд 220-НБО Қайроққум"</t>
  </si>
  <si>
    <t>Барқрорсозии роҳи автомобилгардӣ Ғафуров-Овчи-Қалача
 н. Б. Ғафуров</t>
  </si>
  <si>
    <t>Сохтмони роҳи автомобилгарди Лаби Ҷар-Тавилдара- Қалъаихумб</t>
  </si>
  <si>
    <t>Таҷдиди марҳилаи сеюми роҳи автомобилгарди Душанбе -  сарҳади Қирғизистон, маблағи иловагбарои хобонидани қабати думи асфалт дар қитъаи Сайрон-Қарамиқ</t>
  </si>
  <si>
    <t>Сохтмони  маҷмааи варзишӣ дар деҳаи Қалъаи Нави  Ҷамоати деҳоти Қади Оби шаҳри Роғун</t>
  </si>
  <si>
    <t xml:space="preserve">Қарз </t>
  </si>
  <si>
    <t>Лоиҳаи кӯмаки техникӣ ҷиҳати дастгирии татбиқи стратегияи ислоҳоти системаи идораи давлатӣ</t>
  </si>
  <si>
    <t xml:space="preserve">Кӯмаки фаврӣ ба соҳаи иҷтимоии Ҷумҳурии Тоҷикистон </t>
  </si>
  <si>
    <t>Сохтмони қисмати Шоғун - Зиғар дар роҳи Кӯлоб – Қалъаи Хумб (марҳилаи 3)</t>
  </si>
  <si>
    <t xml:space="preserve">Сохтмони роҳи Кӯлоб – Қалъаи Хумб </t>
  </si>
  <si>
    <t>Сохтори Барномаи давлатии сармоягузорӣ  барои 01.07. 2012 аз рӯи соҳаҳо</t>
  </si>
  <si>
    <t xml:space="preserve">Рушди таъминоти оби нӯшокӣ дар  деҳаҳои вилоятҳои Хатлону Суғд ва НТҶ  </t>
  </si>
  <si>
    <t>Обёрии ирригатсионии заминҳои ш.Кӯлоб аз дарьёи Панҷ</t>
  </si>
  <si>
    <t>Беҳдошти обтаъминкунии шаҳрҳои ҷанубӣ (Кӯлоб, Қурғонтеппа ва Данғара)</t>
  </si>
  <si>
    <t xml:space="preserve">Бунёди шабакаи обтаъминкунии гурӯҳии Данғара </t>
  </si>
  <si>
    <t>Сохтмони роҳи мошингарди Кӯлоб -Қалъаи-хумб</t>
  </si>
  <si>
    <t>Азнавсозӣ  ва таҷдиди роҳи автомобилгарди Айнӣ ва  Кӯҳистони Мастчоҳ.</t>
  </si>
  <si>
    <t>Аэропорти байналмиллалии ш. Хӯҷанд</t>
  </si>
  <si>
    <t>Азнавсозии роҳи Душанбе-Рӯдаки-Ёвон-А.Ҷомӣ-Сарбанд ва сохтмони пули нав аз болои дарёи Вахш</t>
  </si>
  <si>
    <t>Лоиҳаи барқарорсози ва таҷҳизонидани беморхонаи муҳофизати модар ва кӯдак дар ш. Хуҷанд</t>
  </si>
  <si>
    <t>Рушди хадамоти ҳифзи модару кӯдак дар деҳот будаи ноҳияҳои тобеи марказ</t>
  </si>
  <si>
    <t>Таҷдиди базаи кӯҳии  лижаронии  «Сафедорак» дар ҷамоати «Такоб»-и ноҳияи Варзоб</t>
  </si>
  <si>
    <t>Номгӯи вазоратҳо, идораҳо ва мақомоти иҷроияи маҳаллии ҳокимияти давлатӣ</t>
  </si>
  <si>
    <t xml:space="preserve">Шӯрои адлия </t>
  </si>
  <si>
    <t xml:space="preserve"> - Сарраёсати қӯшунҳои сарҳадии Кумита</t>
  </si>
  <si>
    <t>Шӯъбаи сохтмони асосии мақомоти иҷроияи ҳокимияти давлатии ноҳияи Мастчоҳ</t>
  </si>
  <si>
    <t>Шӯъбаи сохтмони асосии мақомоти иҷроияи ҳокимияти давлатии ноҳияи Кӯҳистони Мастчоҳ</t>
  </si>
  <si>
    <t>Мақомоти иҷроияи маҳаллии ҳокимияти давлатии ноҳияи Мӯъминобод</t>
  </si>
  <si>
    <t>Раёсати сохтмони асосии мақомоти иҷроияи ҳокимияти давлатии вилояти  Хатлон (минтақаи Қӯрғонтеппа)</t>
  </si>
  <si>
    <t>Шӯъбаи сохтмони асосии мақомоти иҷроияи ҳокимияти давлатии ноҳияи Балҷувон</t>
  </si>
  <si>
    <t>Шӯъбаи сохтмони асосии мақомо-ти иҷроияи ҳокимияти давлатии ноҳияи Н. Хисрав</t>
  </si>
  <si>
    <t>Шӯъбаи сохтмони асосии мақомоти иҷроияи ҳокимияти давлатии ноҳияи Данғара</t>
  </si>
  <si>
    <t>Шӯъбаи сохтмони асосии мақомоти иҷроияи ҳокимияти давлатии шаҳри Роғун</t>
  </si>
  <si>
    <t>Шӯъбаи сохтмони асосии мақомоти иҷроияи ҳокимияти давлатии ноҳияи Нуробод</t>
  </si>
  <si>
    <t>Мақомоти иҷроияи маҳаллии ҳокимияти давлатии н. Рӯдакӣ</t>
  </si>
  <si>
    <t>Кӯмаки техникӣ барои чораҳои ҳифзи иҷтимоӣ</t>
  </si>
  <si>
    <t>Хароҷоти суроғавии кӯмаки иҷтимоӣ</t>
  </si>
  <si>
    <t>Рушди қутоспарварӣ дар ноҳияҳои баландкӯҳӣ вилоят.</t>
  </si>
  <si>
    <t>Лоиҳаи дуюми идоракунии кишоварзӣ ва истифодабарии табиат ҷиҳати таъминоти фаъолият дар минтақаҳои кӯҳӣ</t>
  </si>
  <si>
    <t>Лоиҳаи барқарор намудани истеҳсоли симчубҳо, ташкил намудани гармхонаҳо ва парвариши харгӯш дар н.Рӯдакӣ</t>
  </si>
  <si>
    <t>Лоиҳаи омӯзиши мутахассисони хоҷагиҳои деҳқонӣ дар марказҳои омӯзишӣ</t>
  </si>
  <si>
    <t xml:space="preserve">Азхудкунии заминҳои нав дар манотиқи кӯҳистони ҷумҳурӣ  </t>
  </si>
  <si>
    <t>Асоснокунии техникию иқтисодии сохтмони обанбор дар сойи Теболай барои ҳимояи шаҳри Кӯлоб аз ҷараёни сел</t>
  </si>
  <si>
    <t>Лоиҳаи бо оби нӯшокӣ таъмин намудани аҳолии н. Мир Сайид Алии Ҳамадонӣ</t>
  </si>
  <si>
    <t xml:space="preserve">Баркарорсозии системаи канализатсияи ш.Кӯлоб </t>
  </si>
  <si>
    <t>Бо оби нӯшоки таъмин намудани аҳолии мавзеъҳои Офтобрӯя, Даштак ва Мундоқи ноҳияи Данғара</t>
  </si>
  <si>
    <t xml:space="preserve">Таъминоти аҳолии  деҳаҳои Гулшан  ва Булак бо оби нӯшоки  </t>
  </si>
  <si>
    <t>Сохтмони хатти оби нӯшокӣ ва коррезии маркази навтаъсиси ноҳияи Шуғнон</t>
  </si>
  <si>
    <t>Барқарорсозии каналу ҷӯйборҳои Вилояти Мухтори Кӯҳистони Бадахшон.</t>
  </si>
  <si>
    <t>Азнавсозии иншоотҳо ва шабакаҳои оби нӯшокии Гули Сурх Роғун дар масофаи 26 км.</t>
  </si>
  <si>
    <t>Обёрии шаҳри Кӯлоб аз дарёи Панҷ</t>
  </si>
  <si>
    <t xml:space="preserve">Ба истифода додани хатти оби нӯшокии иловагӣ, сохтани обанбори иловагӣ ва дар ин самт беҳтар намудани систамаи обтаъминкунии шаҳраки Файзобод </t>
  </si>
  <si>
    <t>Барқарорсозии хати оби нӯшоки қишлоқҳои Пахтакори ноҳияи Восеъ</t>
  </si>
  <si>
    <t>Барқарорсозии хати оби нӯшоки қишлоқҳои Қизил Ғайрат ноҳияи Данғара</t>
  </si>
  <si>
    <t>Сохтмони хатти обтаъминкунии мактаб барои 624 талаба дар маҳаллаи 20-ми ш. Кӯлоб</t>
  </si>
  <si>
    <t>Лоиҳаи кӯчондани таҷҳизоти тақсимоти
 умумии НБО-и Норак (ОРУ 500)</t>
  </si>
  <si>
    <t xml:space="preserve">Сохтмони   НБО-и хурди « Тӯтак-1» дар н. Рашт    </t>
  </si>
  <si>
    <t>Сохтмони 9 нерӯгоҳи бодӣ бо иқтидори 45 кВт дар ноҳияи Файзобод</t>
  </si>
  <si>
    <t>Сохтмони ХИБ-20 кВ барои таъминоти барқии 13 деҳаи ҷамоати Лангари ноҳияи Кӯҳистони Мастчоҳ</t>
  </si>
  <si>
    <t xml:space="preserve">Cохтмони хати баландшидат интиқоли барки 220 кВ "Айни -Рӯдаки" </t>
  </si>
  <si>
    <t>Сохтмони хатти барқи мактаб барои 624 талаба дар маҳаллаи 20-ми ш. Кӯлоб</t>
  </si>
  <si>
    <t>Сохтмони роҳи мошингарди Қурғонтеппа - Дӯстӣ (мар. 2)</t>
  </si>
  <si>
    <t>Канорагузории қитъаҳои лағжиш дар 14, 15 ва 17 км роҳи автомобилгарди Айни – Мастчоҳи Кӯҳӣ</t>
  </si>
  <si>
    <t>Барарорсозии пулҳо дар минтқаи Кӯлоби вилояти Хатлон</t>
  </si>
  <si>
    <t>Корҳои садамавӣ-барқарорсозӣ ва сохтмони пул аз болои дарёи Бартанг дар 78 км роҳи автомобилгарди Рӯшон-Савноб</t>
  </si>
  <si>
    <t>Аз навсозии фурӯдгоҳи н. Муминобод</t>
  </si>
  <si>
    <t xml:space="preserve">Равшандиҳии хиёбони ба номи И. Сомонӣ дар шаҳри Кӯлоб </t>
  </si>
  <si>
    <t>Таҷдид ва муҷаҳҳазонидани Беморхонаи клиникии ҷарроҳии кӯдаконаи Раёсати тандурустии мақомоти иҷроияи маҳаллии ҳокимияти давлатии ш.Душанбе</t>
  </si>
  <si>
    <t>Ташкил намудани кӯмаки аввалияи тиббию санитарӣ ба аҳолии ноҳияи Мастчоҳ</t>
  </si>
  <si>
    <t>Сохтмони бинои беморхонаи минтақавӣ дар ҷамоати Хонакоҳи  Кӯҳӣ, деҳаи Қипчоқ</t>
  </si>
  <si>
    <t>Баланд бардоштани дараҷаи рушд ва такмили техникии истеҳсол, баҳисобгирӣ ва сарфи захираҳои сӯзишворию энергетикии ҷумҳурӣ, инчунин таъмини кафолати сифат ва бехатарии маҳсулоти хӯрокворӣ ва кишоварзии  ватанӣ ва воридшаванда</t>
  </si>
  <si>
    <t>Таҷдид ва азнавсозии қисмҳои техникии саҳна ва равшандиҳии Театри давлатии лӯхтак шаҳри Душанбе</t>
  </si>
  <si>
    <t>Мукаммал намудани доираи фаъолияти "Муҷтамаи ҷумҳуриявии осорхонаҳои Кӯлоб" ҳамчун хифз ва нигоҳдошти мероси таърихию-фарҳангии Ҷумҳурии Тоҷикистон</t>
  </si>
  <si>
    <t>Сохтори Барномаи грантҳо ва кӯмаки техникӣ барои солҳои 2013-2015 аз рӯи соҳаҳо</t>
  </si>
  <si>
    <t xml:space="preserve">    ҶАДВАЛҲОИ ҶАМЪБАСТИИ БАРНОМАИ ДАВЛАТИИ САРМОЯГУЗОРИ</t>
  </si>
  <si>
    <t>Ҳамагӣ дар соҳаҳо</t>
  </si>
  <si>
    <t>ҲАМАГЇ</t>
  </si>
  <si>
    <t>Ҳамагӣ</t>
  </si>
  <si>
    <t>Саҳми ҲҶТ</t>
  </si>
  <si>
    <t>Лоиҳаи бо оби нушоки таъмин намудани аҳолии н. Мир Сайид Алии Ҳамадонӣ</t>
  </si>
  <si>
    <t>Ҳукумати Ҷопон</t>
  </si>
  <si>
    <t xml:space="preserve">Ҳукумати Швейтсария </t>
  </si>
  <si>
    <t>Ҳукумати Эрон</t>
  </si>
  <si>
    <t>Ҳукумати Фаронса</t>
  </si>
  <si>
    <t xml:space="preserve">Ҳукумати Шветсия </t>
  </si>
  <si>
    <t xml:space="preserve">Ҳукумати Ҷопон </t>
  </si>
  <si>
    <t xml:space="preserve">Ҳукумати Шветсария </t>
  </si>
  <si>
    <t xml:space="preserve"> Ҳамагӣ</t>
  </si>
  <si>
    <t>Ҳамагӣ 2013-2015</t>
  </si>
  <si>
    <t>Ҳамкории давлат бо бахши хусусӣ</t>
  </si>
  <si>
    <t>Ҳукумати Хитой</t>
  </si>
  <si>
    <t xml:space="preserve">Ҳамагӣ </t>
  </si>
  <si>
    <t>Ҳамагӣ буҷети давлатӣ</t>
  </si>
  <si>
    <t>ҳиссаи Ҳукумати Ҷумҳурии Тоҷикистон дар лоиҳаи муштараки инвеститсионӣ «Таҷдиди роҳи автомобилгарди Душанбе-Чанок»</t>
  </si>
  <si>
    <t>ҳиссаи Ҳукумати Ҷумҳурии Тоҷикистон дар лоиҳахои туштараки инвеститсионии «Таҷдиди роҳи автомобилгарди  Душанбе -Кулма (мавзеи Душанбе-Дангара, мархилаи 1, навбати 2)</t>
  </si>
  <si>
    <t>Шӯъбаи сохтмони асосии мақомоти иҷроияи ҳокимияти давлатии ноҳияи Ҳисор</t>
  </si>
  <si>
    <t>Мақомоти иҷроияи маҳаллии ҳокимияти давлатии н. Ҳисор</t>
  </si>
  <si>
    <t>Ҳиссаи шарики маҳаллӣ</t>
  </si>
  <si>
    <t xml:space="preserve">Бонки  ҷаҳонӣ, Комиссияи Аврупо, Ҳукумати Ҷопон, DFID </t>
  </si>
  <si>
    <t xml:space="preserve">Ҳамагӣ дар соҳа </t>
  </si>
  <si>
    <t>Ташкили фермаи хурди чорводории гӯсфанди зоти  « Ҳисорӣ »</t>
  </si>
  <si>
    <t>Барқарорсозии стансияҳои обкашӣ ва системаи канализатсияи чарогоҳи «Ичигли-Ҳисор» ва «Сурхоб»-и ноҳияи Фархор</t>
  </si>
  <si>
    <t>Обёрии маҳаллаҳои аҳолинишини Искич  дар ноҳияи Ҳисор-и Ҷумҳурии Тоҷикистон.</t>
  </si>
  <si>
    <t>Иншоотҳои соҳилмустаҳкамкунӣ дар дарёи Хонақо, 
мавзеи Мавлонҷари поении ноҳияи Ҳисор</t>
  </si>
  <si>
    <t>Барқарорсозии системаи обтаъминкунии маркази шаҳрҳои Турсунзода, Шаҳринав, Ҳисор ва Рудакӣ</t>
  </si>
  <si>
    <t>Таъмири роҳҳи марказии дехаи Турушбоғ то деҳаи Варгандоки ноҳияи Ҳисор</t>
  </si>
  <si>
    <t>Сохтмони мактаб барои 240 хонанда дар қишлоқи Тошохури деҳоти ба номи А.Ҳасанов</t>
  </si>
  <si>
    <t xml:space="preserve">Сохтмони бинои «Литсеи бачагони болаёқат » барои 480 хонанда дар шаҳраки Ҳисор </t>
  </si>
  <si>
    <t xml:space="preserve">Сохтмони бинои нави мактаби №4 барои 624 хонанда дар шаҳраки Ҳисор </t>
  </si>
  <si>
    <t>Ҳукумати Шветсария, 
Ҳукумати Шветсия,
 Бонки ҷаҳонӣ</t>
  </si>
  <si>
    <t>Таҷҳизонидани Беморхонаи марказии ноҳияи Мир Сайид Алии Ҳамадонӣ</t>
  </si>
  <si>
    <t xml:space="preserve">Сохтмони беморхонаи нави замонавӣ дар маркази ноҳияи Ҳисор </t>
  </si>
  <si>
    <t xml:space="preserve">Бунёди қасри фарҳанги дар маркази шаҳраки Ҳисор </t>
  </si>
  <si>
    <t>Қасри варзишӣ дар ноҳияи Ҳисор</t>
  </si>
  <si>
    <t>Ҳамагӣ Барномаи грантҳо ва кӯмаки техникӣ</t>
  </si>
  <si>
    <t>Ҳамагӣ аз рӯи Барномаи грантҳо ва кӯмаки техникӣ</t>
  </si>
  <si>
    <t>Ҳамагӣ дар солҳои 2012-2014</t>
  </si>
  <si>
    <t xml:space="preserve">Ҳамагӣ дар ҷумҳурӣ  </t>
  </si>
</sst>
</file>

<file path=xl/styles.xml><?xml version="1.0" encoding="utf-8"?>
<styleSheet xmlns="http://schemas.openxmlformats.org/spreadsheetml/2006/main">
  <numFmts count="5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#,##0.0"/>
    <numFmt numFmtId="198" formatCode="0.0"/>
    <numFmt numFmtId="199" formatCode="0.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€-2]\ ###,000_);[Red]\([$€-2]\ ###,000\)"/>
    <numFmt numFmtId="205" formatCode="#,##0.0_р_."/>
    <numFmt numFmtId="206" formatCode="#,##0.00_р_."/>
    <numFmt numFmtId="207" formatCode="#,##0_р_."/>
    <numFmt numFmtId="208" formatCode="[$-FC19]d\ mmmm\ yyyy\ &quot;г.&quot;"/>
    <numFmt numFmtId="209" formatCode="_-* #,##0.0_р_._-;\-* #,##0.0_р_._-;_-* &quot;-&quot;?_р_._-;_-@_-"/>
  </numFmts>
  <fonts count="95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 Tj"/>
      <family val="1"/>
    </font>
    <font>
      <sz val="10"/>
      <name val="Times New Roman Tj"/>
      <family val="1"/>
    </font>
    <font>
      <b/>
      <sz val="18"/>
      <name val="Times New Roman Tj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 Tj"/>
      <family val="1"/>
    </font>
    <font>
      <sz val="11"/>
      <name val="Arial Cyr"/>
      <family val="0"/>
    </font>
    <font>
      <b/>
      <sz val="16"/>
      <name val="Arial Cyr"/>
      <family val="2"/>
    </font>
    <font>
      <b/>
      <sz val="7"/>
      <name val="Book Antiqua"/>
      <family val="1"/>
    </font>
    <font>
      <sz val="7"/>
      <name val="Book Antiqua"/>
      <family val="1"/>
    </font>
    <font>
      <sz val="8"/>
      <name val="Times New Roman Tj"/>
      <family val="1"/>
    </font>
    <font>
      <sz val="7"/>
      <name val="Times New Roman Tj"/>
      <family val="1"/>
    </font>
    <font>
      <sz val="8"/>
      <name val="Arial"/>
      <family val="2"/>
    </font>
    <font>
      <sz val="6"/>
      <name val="Arial"/>
      <family val="2"/>
    </font>
    <font>
      <sz val="6"/>
      <name val="Times New Roman Tj"/>
      <family val="1"/>
    </font>
    <font>
      <sz val="7.5"/>
      <name val="Times New Roman Tj"/>
      <family val="1"/>
    </font>
    <font>
      <b/>
      <sz val="6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name val="Times New Roman Tj"/>
      <family val="1"/>
    </font>
    <font>
      <i/>
      <sz val="11"/>
      <name val="Times New Roman Tj"/>
      <family val="1"/>
    </font>
    <font>
      <sz val="8.5"/>
      <name val="Times New Roman Tj"/>
      <family val="1"/>
    </font>
    <font>
      <b/>
      <i/>
      <sz val="11"/>
      <name val="Times New Roman Tj"/>
      <family val="1"/>
    </font>
    <font>
      <sz val="14"/>
      <color indexed="8"/>
      <name val="Times New Roman Tj"/>
      <family val="1"/>
    </font>
    <font>
      <sz val="20"/>
      <name val="Times New Roman Tj"/>
      <family val="1"/>
    </font>
    <font>
      <sz val="10"/>
      <name val="Times New Roman"/>
      <family val="1"/>
    </font>
    <font>
      <sz val="12"/>
      <name val="Times New Roman Tj"/>
      <family val="1"/>
    </font>
    <font>
      <sz val="11"/>
      <name val="Calibri"/>
      <family val="2"/>
    </font>
    <font>
      <sz val="13"/>
      <color indexed="36"/>
      <name val="Times New Roman Tj"/>
      <family val="1"/>
    </font>
    <font>
      <sz val="14"/>
      <color indexed="36"/>
      <name val="Times New Roman Tj"/>
      <family val="1"/>
    </font>
    <font>
      <i/>
      <sz val="12"/>
      <color indexed="36"/>
      <name val="Times New Roman Tj"/>
      <family val="1"/>
    </font>
    <font>
      <sz val="12"/>
      <name val="TAJIKAN"/>
      <family val="0"/>
    </font>
    <font>
      <b/>
      <sz val="14"/>
      <name val="Times New Roman Tj"/>
      <family val="1"/>
    </font>
    <font>
      <sz val="6"/>
      <color indexed="12"/>
      <name val="Arial"/>
      <family val="2"/>
    </font>
    <font>
      <sz val="6"/>
      <color indexed="10"/>
      <name val="Arial"/>
      <family val="2"/>
    </font>
    <font>
      <sz val="6"/>
      <color indexed="50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 Tj"/>
      <family val="1"/>
    </font>
    <font>
      <sz val="14"/>
      <color indexed="10"/>
      <name val="Times New Roman"/>
      <family val="1"/>
    </font>
    <font>
      <sz val="7"/>
      <color indexed="40"/>
      <name val="Book Antiqua"/>
      <family val="1"/>
    </font>
    <font>
      <sz val="10"/>
      <color indexed="40"/>
      <name val="Arial Cyr"/>
      <family val="0"/>
    </font>
    <font>
      <b/>
      <sz val="7"/>
      <color indexed="40"/>
      <name val="Book Antiqua"/>
      <family val="1"/>
    </font>
    <font>
      <sz val="8"/>
      <color indexed="40"/>
      <name val="Book Antiqua"/>
      <family val="1"/>
    </font>
    <font>
      <sz val="9"/>
      <name val="Times New Roman Tj"/>
      <family val="1"/>
    </font>
    <font>
      <b/>
      <sz val="6"/>
      <name val="Times New Roman Tj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Tj"/>
      <family val="1"/>
    </font>
    <font>
      <sz val="12"/>
      <color indexed="10"/>
      <name val="Arial"/>
      <family val="2"/>
    </font>
    <font>
      <sz val="11"/>
      <color indexed="8"/>
      <name val="Times New Roman Tj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Tj"/>
      <family val="1"/>
    </font>
    <font>
      <sz val="12"/>
      <color rgb="FFFF0000"/>
      <name val="Arial"/>
      <family val="2"/>
    </font>
    <font>
      <sz val="11"/>
      <color theme="1"/>
      <name val="Times New Roman Tj"/>
      <family val="1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3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51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indent="15"/>
    </xf>
    <xf numFmtId="0" fontId="7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2" fontId="10" fillId="0" borderId="0" xfId="61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/>
    </xf>
    <xf numFmtId="19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06" fontId="13" fillId="0" borderId="0" xfId="0" applyNumberFormat="1" applyFont="1" applyFill="1" applyBorder="1" applyAlignment="1">
      <alignment vertical="center" wrapText="1"/>
    </xf>
    <xf numFmtId="10" fontId="8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10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34" applyFont="1" applyFill="1" applyAlignment="1">
      <alignment wrapText="1"/>
      <protection/>
    </xf>
    <xf numFmtId="0" fontId="22" fillId="0" borderId="0" xfId="34" applyFont="1" applyFill="1" applyAlignment="1">
      <alignment wrapText="1"/>
      <protection/>
    </xf>
    <xf numFmtId="0" fontId="19" fillId="32" borderId="0" xfId="34" applyFont="1" applyFill="1" applyAlignment="1">
      <alignment wrapText="1"/>
      <protection/>
    </xf>
    <xf numFmtId="0" fontId="23" fillId="0" borderId="0" xfId="34" applyFont="1" applyFill="1" applyAlignment="1">
      <alignment wrapText="1"/>
      <protection/>
    </xf>
    <xf numFmtId="0" fontId="19" fillId="0" borderId="0" xfId="34" applyFont="1" applyAlignment="1">
      <alignment wrapText="1"/>
      <protection/>
    </xf>
    <xf numFmtId="0" fontId="24" fillId="0" borderId="0" xfId="35" applyFont="1" applyFill="1">
      <alignment/>
      <protection/>
    </xf>
    <xf numFmtId="0" fontId="24" fillId="0" borderId="0" xfId="35" applyFont="1">
      <alignment/>
      <protection/>
    </xf>
    <xf numFmtId="1" fontId="18" fillId="0" borderId="0" xfId="34" applyNumberFormat="1" applyFont="1" applyFill="1" applyAlignment="1">
      <alignment wrapText="1"/>
      <protection/>
    </xf>
    <xf numFmtId="0" fontId="33" fillId="0" borderId="0" xfId="0" applyFont="1" applyAlignment="1">
      <alignment wrapText="1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wrapText="1"/>
    </xf>
    <xf numFmtId="171" fontId="35" fillId="0" borderId="11" xfId="0" applyNumberFormat="1" applyFont="1" applyBorder="1" applyAlignment="1">
      <alignment horizontal="center" wrapText="1"/>
    </xf>
    <xf numFmtId="0" fontId="32" fillId="0" borderId="0" xfId="0" applyFont="1" applyAlignment="1">
      <alignment/>
    </xf>
    <xf numFmtId="0" fontId="39" fillId="33" borderId="0" xfId="34" applyFont="1" applyFill="1" applyAlignment="1">
      <alignment wrapText="1"/>
      <protection/>
    </xf>
    <xf numFmtId="0" fontId="24" fillId="33" borderId="0" xfId="35" applyFont="1" applyFill="1">
      <alignment/>
      <protection/>
    </xf>
    <xf numFmtId="0" fontId="37" fillId="33" borderId="0" xfId="35" applyFont="1" applyFill="1">
      <alignment/>
      <protection/>
    </xf>
    <xf numFmtId="0" fontId="32" fillId="33" borderId="0" xfId="35" applyFont="1" applyFill="1">
      <alignment/>
      <protection/>
    </xf>
    <xf numFmtId="0" fontId="19" fillId="33" borderId="0" xfId="34" applyFont="1" applyFill="1" applyAlignment="1">
      <alignment wrapText="1"/>
      <protection/>
    </xf>
    <xf numFmtId="0" fontId="40" fillId="33" borderId="0" xfId="34" applyFont="1" applyFill="1" applyAlignment="1">
      <alignment wrapText="1"/>
      <protection/>
    </xf>
    <xf numFmtId="2" fontId="32" fillId="0" borderId="12" xfId="0" applyNumberFormat="1" applyFont="1" applyBorder="1" applyAlignment="1">
      <alignment horizontal="left" wrapText="1"/>
    </xf>
    <xf numFmtId="2" fontId="32" fillId="0" borderId="12" xfId="0" applyNumberFormat="1" applyFont="1" applyBorder="1" applyAlignment="1">
      <alignment horizontal="left" vertical="center" wrapText="1"/>
    </xf>
    <xf numFmtId="10" fontId="33" fillId="0" borderId="0" xfId="0" applyNumberFormat="1" applyFont="1" applyAlignment="1">
      <alignment wrapText="1"/>
    </xf>
    <xf numFmtId="0" fontId="41" fillId="0" borderId="0" xfId="34" applyFont="1" applyFill="1" applyAlignment="1">
      <alignment wrapText="1"/>
      <protection/>
    </xf>
    <xf numFmtId="10" fontId="15" fillId="33" borderId="0" xfId="0" applyNumberFormat="1" applyFont="1" applyFill="1" applyBorder="1" applyAlignment="1">
      <alignment horizontal="center" vertical="center"/>
    </xf>
    <xf numFmtId="0" fontId="15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0" fontId="14" fillId="33" borderId="0" xfId="0" applyNumberFormat="1" applyFont="1" applyFill="1" applyBorder="1" applyAlignment="1">
      <alignment horizontal="center" vertical="center"/>
    </xf>
    <xf numFmtId="0" fontId="14" fillId="33" borderId="0" xfId="0" applyNumberFormat="1" applyFont="1" applyFill="1" applyBorder="1" applyAlignment="1">
      <alignment horizontal="center" vertical="center"/>
    </xf>
    <xf numFmtId="0" fontId="19" fillId="34" borderId="0" xfId="34" applyFont="1" applyFill="1" applyAlignment="1">
      <alignment wrapText="1"/>
      <protection/>
    </xf>
    <xf numFmtId="4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33" borderId="12" xfId="0" applyFont="1" applyFill="1" applyBorder="1" applyAlignment="1">
      <alignment horizontal="center" vertical="center" wrapText="1"/>
    </xf>
    <xf numFmtId="198" fontId="6" fillId="33" borderId="12" xfId="0" applyNumberFormat="1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9" fontId="31" fillId="33" borderId="12" xfId="6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1" fontId="9" fillId="33" borderId="12" xfId="61" applyNumberFormat="1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98" fontId="9" fillId="33" borderId="12" xfId="0" applyNumberFormat="1" applyFont="1" applyFill="1" applyBorder="1" applyAlignment="1">
      <alignment horizontal="center" vertical="center"/>
    </xf>
    <xf numFmtId="0" fontId="40" fillId="32" borderId="0" xfId="34" applyFont="1" applyFill="1" applyAlignment="1">
      <alignment wrapText="1"/>
      <protection/>
    </xf>
    <xf numFmtId="0" fontId="39" fillId="32" borderId="0" xfId="34" applyFont="1" applyFill="1" applyAlignment="1">
      <alignment wrapText="1"/>
      <protection/>
    </xf>
    <xf numFmtId="1" fontId="6" fillId="33" borderId="12" xfId="34" applyNumberFormat="1" applyFont="1" applyFill="1" applyBorder="1" applyAlignment="1">
      <alignment horizontal="center" vertical="center" wrapText="1"/>
      <protection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2" xfId="34" applyNumberFormat="1" applyFont="1" applyFill="1" applyBorder="1" applyAlignment="1">
      <alignment horizontal="center" vertical="center" wrapText="1"/>
      <protection/>
    </xf>
    <xf numFmtId="1" fontId="6" fillId="33" borderId="12" xfId="34" applyNumberFormat="1" applyFont="1" applyFill="1" applyBorder="1" applyAlignment="1">
      <alignment vertical="center" wrapText="1"/>
      <protection/>
    </xf>
    <xf numFmtId="0" fontId="6" fillId="33" borderId="12" xfId="34" applyFont="1" applyFill="1" applyBorder="1" applyAlignment="1">
      <alignment vertical="center" wrapText="1"/>
      <protection/>
    </xf>
    <xf numFmtId="198" fontId="6" fillId="33" borderId="12" xfId="34" applyNumberFormat="1" applyFont="1" applyFill="1" applyBorder="1" applyAlignment="1">
      <alignment horizontal="left" vertical="center" wrapText="1"/>
      <protection/>
    </xf>
    <xf numFmtId="198" fontId="6" fillId="33" borderId="12" xfId="34" applyNumberFormat="1" applyFont="1" applyFill="1" applyBorder="1" applyAlignment="1">
      <alignment vertical="center" wrapText="1"/>
      <protection/>
    </xf>
    <xf numFmtId="0" fontId="21" fillId="33" borderId="13" xfId="34" applyFont="1" applyFill="1" applyBorder="1" applyAlignment="1">
      <alignment vertical="center" wrapText="1"/>
      <protection/>
    </xf>
    <xf numFmtId="2" fontId="20" fillId="33" borderId="0" xfId="34" applyNumberFormat="1" applyFont="1" applyFill="1" applyAlignment="1">
      <alignment wrapText="1"/>
      <protection/>
    </xf>
    <xf numFmtId="0" fontId="20" fillId="33" borderId="0" xfId="34" applyFont="1" applyFill="1" applyAlignment="1">
      <alignment wrapText="1"/>
      <protection/>
    </xf>
    <xf numFmtId="0" fontId="21" fillId="33" borderId="14" xfId="34" applyFont="1" applyFill="1" applyBorder="1" applyAlignment="1">
      <alignment vertical="center" wrapText="1"/>
      <protection/>
    </xf>
    <xf numFmtId="0" fontId="33" fillId="33" borderId="0" xfId="0" applyFont="1" applyFill="1" applyAlignment="1">
      <alignment wrapText="1"/>
    </xf>
    <xf numFmtId="206" fontId="25" fillId="33" borderId="12" xfId="35" applyNumberFormat="1" applyFont="1" applyFill="1" applyBorder="1" applyAlignment="1">
      <alignment horizontal="center" vertical="center" wrapText="1"/>
      <protection/>
    </xf>
    <xf numFmtId="0" fontId="25" fillId="33" borderId="12" xfId="35" applyFont="1" applyFill="1" applyBorder="1" applyAlignment="1">
      <alignment horizontal="center" vertical="center" wrapText="1"/>
      <protection/>
    </xf>
    <xf numFmtId="0" fontId="25" fillId="33" borderId="12" xfId="35" applyFont="1" applyFill="1" applyBorder="1" applyAlignment="1">
      <alignment horizontal="left" vertical="center" wrapText="1"/>
      <protection/>
    </xf>
    <xf numFmtId="0" fontId="25" fillId="33" borderId="12" xfId="0" applyFont="1" applyFill="1" applyBorder="1" applyAlignment="1">
      <alignment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wrapText="1"/>
    </xf>
    <xf numFmtId="206" fontId="25" fillId="33" borderId="15" xfId="34" applyNumberFormat="1" applyFont="1" applyFill="1" applyBorder="1" applyAlignment="1">
      <alignment horizontal="center" vertical="center" wrapText="1"/>
      <protection/>
    </xf>
    <xf numFmtId="1" fontId="25" fillId="33" borderId="12" xfId="35" applyNumberFormat="1" applyFont="1" applyFill="1" applyBorder="1" applyAlignment="1">
      <alignment horizontal="left" vertical="center" wrapText="1"/>
      <protection/>
    </xf>
    <xf numFmtId="198" fontId="25" fillId="33" borderId="12" xfId="34" applyNumberFormat="1" applyFont="1" applyFill="1" applyBorder="1" applyAlignment="1">
      <alignment horizontal="left" vertical="center" wrapText="1"/>
      <protection/>
    </xf>
    <xf numFmtId="206" fontId="25" fillId="33" borderId="15" xfId="35" applyNumberFormat="1" applyFont="1" applyFill="1" applyBorder="1" applyAlignment="1">
      <alignment horizontal="center" vertical="center" wrapText="1"/>
      <protection/>
    </xf>
    <xf numFmtId="0" fontId="25" fillId="33" borderId="16" xfId="35" applyFont="1" applyFill="1" applyBorder="1">
      <alignment/>
      <protection/>
    </xf>
    <xf numFmtId="206" fontId="25" fillId="33" borderId="0" xfId="35" applyNumberFormat="1" applyFont="1" applyFill="1" applyBorder="1" applyAlignment="1">
      <alignment horizontal="center"/>
      <protection/>
    </xf>
    <xf numFmtId="206" fontId="25" fillId="33" borderId="0" xfId="35" applyNumberFormat="1" applyFont="1" applyFill="1">
      <alignment/>
      <protection/>
    </xf>
    <xf numFmtId="0" fontId="26" fillId="33" borderId="0" xfId="35" applyFont="1" applyFill="1" applyAlignment="1">
      <alignment horizontal="center" vertical="center"/>
      <protection/>
    </xf>
    <xf numFmtId="206" fontId="25" fillId="33" borderId="17" xfId="35" applyNumberFormat="1" applyFont="1" applyFill="1" applyBorder="1" applyAlignment="1">
      <alignment horizontal="center"/>
      <protection/>
    </xf>
    <xf numFmtId="206" fontId="25" fillId="33" borderId="18" xfId="35" applyNumberFormat="1" applyFont="1" applyFill="1" applyBorder="1" applyAlignment="1">
      <alignment horizontal="center"/>
      <protection/>
    </xf>
    <xf numFmtId="3" fontId="44" fillId="0" borderId="11" xfId="0" applyNumberFormat="1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3" fontId="45" fillId="0" borderId="11" xfId="0" applyNumberFormat="1" applyFont="1" applyBorder="1" applyAlignment="1">
      <alignment horizontal="right"/>
    </xf>
    <xf numFmtId="0" fontId="44" fillId="0" borderId="11" xfId="0" applyFont="1" applyBorder="1" applyAlignment="1">
      <alignment horizontal="right"/>
    </xf>
    <xf numFmtId="0" fontId="44" fillId="0" borderId="19" xfId="0" applyFont="1" applyBorder="1" applyAlignment="1">
      <alignment horizontal="right"/>
    </xf>
    <xf numFmtId="10" fontId="44" fillId="0" borderId="11" xfId="0" applyNumberFormat="1" applyFont="1" applyBorder="1" applyAlignment="1">
      <alignment horizontal="right"/>
    </xf>
    <xf numFmtId="171" fontId="6" fillId="33" borderId="12" xfId="34" applyNumberFormat="1" applyFont="1" applyFill="1" applyBorder="1" applyAlignment="1">
      <alignment horizontal="center" vertical="center" wrapText="1"/>
      <protection/>
    </xf>
    <xf numFmtId="171" fontId="6" fillId="33" borderId="12" xfId="34" applyNumberFormat="1" applyFont="1" applyFill="1" applyBorder="1" applyAlignment="1">
      <alignment vertical="center" wrapText="1"/>
      <protection/>
    </xf>
    <xf numFmtId="171" fontId="6" fillId="33" borderId="12" xfId="35" applyNumberFormat="1" applyFont="1" applyFill="1" applyBorder="1" applyAlignment="1">
      <alignment horizontal="center" vertical="center" wrapText="1"/>
      <protection/>
    </xf>
    <xf numFmtId="171" fontId="6" fillId="33" borderId="12" xfId="34" applyNumberFormat="1" applyFont="1" applyFill="1" applyBorder="1" applyAlignment="1">
      <alignment horizontal="center" vertical="center"/>
      <protection/>
    </xf>
    <xf numFmtId="171" fontId="20" fillId="33" borderId="18" xfId="34" applyNumberFormat="1" applyFont="1" applyFill="1" applyBorder="1" applyAlignment="1">
      <alignment wrapText="1"/>
      <protection/>
    </xf>
    <xf numFmtId="0" fontId="25" fillId="0" borderId="12" xfId="0" applyFont="1" applyFill="1" applyBorder="1" applyAlignment="1">
      <alignment wrapText="1"/>
    </xf>
    <xf numFmtId="206" fontId="25" fillId="0" borderId="12" xfId="35" applyNumberFormat="1" applyFont="1" applyFill="1" applyBorder="1" applyAlignment="1">
      <alignment horizontal="center" vertical="center" wrapText="1"/>
      <protection/>
    </xf>
    <xf numFmtId="206" fontId="25" fillId="0" borderId="15" xfId="35" applyNumberFormat="1" applyFont="1" applyFill="1" applyBorder="1" applyAlignment="1">
      <alignment horizontal="center" vertical="center" wrapText="1"/>
      <protection/>
    </xf>
    <xf numFmtId="0" fontId="25" fillId="0" borderId="12" xfId="35" applyFont="1" applyFill="1" applyBorder="1" applyAlignment="1">
      <alignment horizontal="center" vertical="center" wrapText="1"/>
      <protection/>
    </xf>
    <xf numFmtId="0" fontId="25" fillId="0" borderId="20" xfId="0" applyFont="1" applyFill="1" applyBorder="1" applyAlignment="1">
      <alignment wrapText="1"/>
    </xf>
    <xf numFmtId="0" fontId="32" fillId="0" borderId="0" xfId="35" applyFont="1" applyFill="1">
      <alignment/>
      <protection/>
    </xf>
    <xf numFmtId="0" fontId="25" fillId="0" borderId="12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vertical="center" wrapText="1"/>
    </xf>
    <xf numFmtId="0" fontId="32" fillId="0" borderId="0" xfId="35" applyFont="1" applyFill="1" applyAlignment="1">
      <alignment vertical="center"/>
      <protection/>
    </xf>
    <xf numFmtId="0" fontId="32" fillId="0" borderId="12" xfId="35" applyFont="1" applyFill="1" applyBorder="1">
      <alignment/>
      <protection/>
    </xf>
    <xf numFmtId="0" fontId="25" fillId="0" borderId="12" xfId="0" applyFont="1" applyFill="1" applyBorder="1" applyAlignment="1">
      <alignment/>
    </xf>
    <xf numFmtId="0" fontId="24" fillId="0" borderId="12" xfId="35" applyFont="1" applyFill="1" applyBorder="1">
      <alignment/>
      <protection/>
    </xf>
    <xf numFmtId="0" fontId="25" fillId="0" borderId="12" xfId="35" applyFont="1" applyFill="1" applyBorder="1" applyAlignment="1">
      <alignment horizontal="left" vertical="center"/>
      <protection/>
    </xf>
    <xf numFmtId="0" fontId="25" fillId="0" borderId="12" xfId="0" applyFont="1" applyFill="1" applyBorder="1" applyAlignment="1">
      <alignment horizontal="justify"/>
    </xf>
    <xf numFmtId="0" fontId="25" fillId="0" borderId="12" xfId="0" applyFont="1" applyFill="1" applyBorder="1" applyAlignment="1">
      <alignment vertical="center"/>
    </xf>
    <xf numFmtId="0" fontId="25" fillId="0" borderId="12" xfId="35" applyFont="1" applyFill="1" applyBorder="1" applyAlignment="1">
      <alignment horizontal="left" vertical="center" wrapText="1"/>
      <protection/>
    </xf>
    <xf numFmtId="0" fontId="25" fillId="0" borderId="12" xfId="0" applyFont="1" applyFill="1" applyBorder="1" applyAlignment="1">
      <alignment horizontal="center" vertical="center"/>
    </xf>
    <xf numFmtId="0" fontId="37" fillId="0" borderId="0" xfId="35" applyFont="1" applyFill="1">
      <alignment/>
      <protection/>
    </xf>
    <xf numFmtId="198" fontId="10" fillId="0" borderId="0" xfId="35" applyNumberFormat="1" applyFont="1" applyFill="1" applyBorder="1" applyAlignment="1">
      <alignment wrapText="1"/>
      <protection/>
    </xf>
    <xf numFmtId="206" fontId="11" fillId="0" borderId="12" xfId="0" applyNumberFormat="1" applyFont="1" applyFill="1" applyBorder="1" applyAlignment="1">
      <alignment horizontal="center" wrapText="1"/>
    </xf>
    <xf numFmtId="0" fontId="26" fillId="0" borderId="12" xfId="35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206" fontId="11" fillId="0" borderId="0" xfId="0" applyNumberFormat="1" applyFont="1" applyFill="1" applyBorder="1" applyAlignment="1">
      <alignment horizontal="center" wrapText="1"/>
    </xf>
    <xf numFmtId="206" fontId="11" fillId="0" borderId="0" xfId="35" applyNumberFormat="1" applyFont="1" applyFill="1" applyBorder="1" applyAlignment="1">
      <alignment horizontal="right" vertical="center" wrapText="1"/>
      <protection/>
    </xf>
    <xf numFmtId="0" fontId="28" fillId="0" borderId="0" xfId="35" applyFont="1" applyFill="1" applyBorder="1" applyAlignment="1">
      <alignment horizontal="center" vertical="center" wrapText="1"/>
      <protection/>
    </xf>
    <xf numFmtId="0" fontId="24" fillId="0" borderId="0" xfId="35" applyFont="1" applyFill="1" applyBorder="1">
      <alignment/>
      <protection/>
    </xf>
    <xf numFmtId="0" fontId="11" fillId="0" borderId="0" xfId="35" applyFont="1" applyFill="1" applyBorder="1" applyAlignment="1">
      <alignment horizontal="center"/>
      <protection/>
    </xf>
    <xf numFmtId="0" fontId="26" fillId="0" borderId="0" xfId="35" applyFont="1" applyFill="1" applyBorder="1" applyAlignment="1">
      <alignment horizontal="center" vertical="center" wrapText="1"/>
      <protection/>
    </xf>
    <xf numFmtId="0" fontId="25" fillId="0" borderId="0" xfId="35" applyFont="1" applyFill="1" applyBorder="1" applyAlignment="1">
      <alignment horizontal="center"/>
      <protection/>
    </xf>
    <xf numFmtId="198" fontId="24" fillId="0" borderId="0" xfId="35" applyNumberFormat="1" applyFont="1" applyFill="1">
      <alignment/>
      <protection/>
    </xf>
    <xf numFmtId="0" fontId="11" fillId="0" borderId="12" xfId="35" applyFont="1" applyFill="1" applyBorder="1" applyAlignment="1">
      <alignment horizontal="center" vertical="center"/>
      <protection/>
    </xf>
    <xf numFmtId="206" fontId="11" fillId="0" borderId="12" xfId="35" applyNumberFormat="1" applyFont="1" applyFill="1" applyBorder="1" applyAlignment="1">
      <alignment horizontal="center" vertical="center"/>
      <protection/>
    </xf>
    <xf numFmtId="0" fontId="25" fillId="0" borderId="12" xfId="35" applyFont="1" applyFill="1" applyBorder="1" applyAlignment="1">
      <alignment horizontal="justify" vertical="center" wrapText="1"/>
      <protection/>
    </xf>
    <xf numFmtId="0" fontId="25" fillId="0" borderId="12" xfId="0" applyNumberFormat="1" applyFont="1" applyFill="1" applyBorder="1" applyAlignment="1">
      <alignment horizontal="center" wrapText="1"/>
    </xf>
    <xf numFmtId="206" fontId="25" fillId="0" borderId="12" xfId="0" applyNumberFormat="1" applyFont="1" applyFill="1" applyBorder="1" applyAlignment="1">
      <alignment horizontal="center"/>
    </xf>
    <xf numFmtId="1" fontId="25" fillId="0" borderId="12" xfId="35" applyNumberFormat="1" applyFont="1" applyFill="1" applyBorder="1" applyAlignment="1">
      <alignment horizontal="left" vertical="center" wrapText="1"/>
      <protection/>
    </xf>
    <xf numFmtId="206" fontId="25" fillId="0" borderId="12" xfId="0" applyNumberFormat="1" applyFont="1" applyFill="1" applyBorder="1" applyAlignment="1">
      <alignment horizontal="center" wrapText="1"/>
    </xf>
    <xf numFmtId="0" fontId="25" fillId="0" borderId="12" xfId="35" applyFont="1" applyFill="1" applyBorder="1">
      <alignment/>
      <protection/>
    </xf>
    <xf numFmtId="0" fontId="11" fillId="0" borderId="12" xfId="0" applyNumberFormat="1" applyFont="1" applyFill="1" applyBorder="1" applyAlignment="1">
      <alignment horizontal="center" wrapText="1"/>
    </xf>
    <xf numFmtId="206" fontId="11" fillId="0" borderId="12" xfId="0" applyNumberFormat="1" applyFont="1" applyFill="1" applyBorder="1" applyAlignment="1">
      <alignment horizontal="center"/>
    </xf>
    <xf numFmtId="206" fontId="11" fillId="0" borderId="12" xfId="0" applyNumberFormat="1" applyFont="1" applyFill="1" applyBorder="1" applyAlignment="1">
      <alignment horizontal="center" vertical="center" wrapText="1"/>
    </xf>
    <xf numFmtId="0" fontId="25" fillId="0" borderId="16" xfId="35" applyFont="1" applyFill="1" applyBorder="1">
      <alignment/>
      <protection/>
    </xf>
    <xf numFmtId="206" fontId="25" fillId="0" borderId="0" xfId="35" applyNumberFormat="1" applyFont="1" applyFill="1" applyBorder="1" applyAlignment="1">
      <alignment horizontal="center"/>
      <protection/>
    </xf>
    <xf numFmtId="206" fontId="25" fillId="0" borderId="0" xfId="35" applyNumberFormat="1" applyFont="1" applyFill="1">
      <alignment/>
      <protection/>
    </xf>
    <xf numFmtId="0" fontId="26" fillId="0" borderId="0" xfId="35" applyFont="1" applyFill="1" applyAlignment="1">
      <alignment horizontal="center" vertical="center"/>
      <protection/>
    </xf>
    <xf numFmtId="198" fontId="25" fillId="0" borderId="12" xfId="34" applyNumberFormat="1" applyFont="1" applyFill="1" applyBorder="1" applyAlignment="1">
      <alignment horizontal="left" vertical="center" wrapText="1"/>
      <protection/>
    </xf>
    <xf numFmtId="206" fontId="25" fillId="0" borderId="15" xfId="34" applyNumberFormat="1" applyFont="1" applyFill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vertical="center" wrapText="1" shrinkToFit="1"/>
    </xf>
    <xf numFmtId="206" fontId="42" fillId="0" borderId="12" xfId="35" applyNumberFormat="1" applyFont="1" applyFill="1" applyBorder="1" applyAlignment="1">
      <alignment horizontal="center" vertical="center" wrapText="1"/>
      <protection/>
    </xf>
    <xf numFmtId="10" fontId="46" fillId="33" borderId="0" xfId="0" applyNumberFormat="1" applyFont="1" applyFill="1" applyBorder="1" applyAlignment="1">
      <alignment horizontal="center" vertical="center"/>
    </xf>
    <xf numFmtId="0" fontId="46" fillId="33" borderId="0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48" fillId="33" borderId="0" xfId="0" applyNumberFormat="1" applyFont="1" applyFill="1" applyBorder="1" applyAlignment="1">
      <alignment horizontal="center" vertical="center"/>
    </xf>
    <xf numFmtId="10" fontId="48" fillId="33" borderId="0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/>
    </xf>
    <xf numFmtId="206" fontId="32" fillId="33" borderId="0" xfId="0" applyNumberFormat="1" applyFont="1" applyFill="1" applyBorder="1" applyAlignment="1">
      <alignment horizontal="center" vertical="center" wrapText="1"/>
    </xf>
    <xf numFmtId="206" fontId="16" fillId="33" borderId="0" xfId="33" applyNumberFormat="1" applyFont="1" applyFill="1" applyBorder="1" applyAlignment="1">
      <alignment horizontal="center" vertical="center"/>
      <protection/>
    </xf>
    <xf numFmtId="171" fontId="16" fillId="33" borderId="0" xfId="33" applyNumberFormat="1" applyFont="1" applyFill="1" applyBorder="1" applyAlignment="1">
      <alignment horizontal="center" vertical="center"/>
      <protection/>
    </xf>
    <xf numFmtId="10" fontId="6" fillId="33" borderId="0" xfId="0" applyNumberFormat="1" applyFont="1" applyFill="1" applyBorder="1" applyAlignment="1">
      <alignment horizontal="center" vertical="center"/>
    </xf>
    <xf numFmtId="206" fontId="16" fillId="33" borderId="12" xfId="33" applyNumberFormat="1" applyFont="1" applyFill="1" applyBorder="1" applyAlignment="1">
      <alignment horizontal="center" vertical="center" wrapText="1"/>
      <protection/>
    </xf>
    <xf numFmtId="171" fontId="16" fillId="33" borderId="12" xfId="33" applyNumberFormat="1" applyFont="1" applyFill="1" applyBorder="1" applyAlignment="1">
      <alignment horizontal="center" vertical="center" wrapText="1"/>
      <protection/>
    </xf>
    <xf numFmtId="0" fontId="16" fillId="33" borderId="12" xfId="33" applyNumberFormat="1" applyFont="1" applyFill="1" applyBorder="1" applyAlignment="1">
      <alignment horizontal="center" vertical="center" wrapText="1"/>
      <protection/>
    </xf>
    <xf numFmtId="0" fontId="17" fillId="33" borderId="12" xfId="0" applyNumberFormat="1" applyFont="1" applyFill="1" applyBorder="1" applyAlignment="1">
      <alignment horizontal="center" vertical="center" wrapText="1"/>
    </xf>
    <xf numFmtId="171" fontId="17" fillId="33" borderId="12" xfId="33" applyNumberFormat="1" applyFont="1" applyFill="1" applyBorder="1" applyAlignment="1">
      <alignment horizontal="center" vertical="center"/>
      <protection/>
    </xf>
    <xf numFmtId="0" fontId="17" fillId="33" borderId="12" xfId="33" applyNumberFormat="1" applyFont="1" applyFill="1" applyBorder="1" applyAlignment="1">
      <alignment horizontal="center" vertical="center"/>
      <protection/>
    </xf>
    <xf numFmtId="206" fontId="16" fillId="33" borderId="14" xfId="33" applyNumberFormat="1" applyFont="1" applyFill="1" applyBorder="1" applyAlignment="1">
      <alignment horizontal="center" vertical="center" wrapText="1"/>
      <protection/>
    </xf>
    <xf numFmtId="4" fontId="17" fillId="33" borderId="12" xfId="33" applyNumberFormat="1" applyFont="1" applyFill="1" applyBorder="1" applyAlignment="1">
      <alignment horizontal="center" vertical="center"/>
      <protection/>
    </xf>
    <xf numFmtId="9" fontId="17" fillId="33" borderId="12" xfId="61" applyFont="1" applyFill="1" applyBorder="1" applyAlignment="1">
      <alignment horizontal="right" vertical="center" wrapText="1"/>
    </xf>
    <xf numFmtId="207" fontId="16" fillId="33" borderId="13" xfId="33" applyNumberFormat="1" applyFont="1" applyFill="1" applyBorder="1" applyAlignment="1">
      <alignment horizontal="center" vertical="center"/>
      <protection/>
    </xf>
    <xf numFmtId="206" fontId="17" fillId="33" borderId="12" xfId="33" applyNumberFormat="1" applyFont="1" applyFill="1" applyBorder="1" applyAlignment="1">
      <alignment horizontal="center" vertical="center" wrapText="1"/>
      <protection/>
    </xf>
    <xf numFmtId="206" fontId="17" fillId="33" borderId="12" xfId="33" applyNumberFormat="1" applyFont="1" applyFill="1" applyBorder="1" applyAlignment="1">
      <alignment horizontal="center" vertical="center"/>
      <protection/>
    </xf>
    <xf numFmtId="171" fontId="17" fillId="33" borderId="12" xfId="33" applyNumberFormat="1" applyFont="1" applyFill="1" applyBorder="1" applyAlignment="1">
      <alignment vertical="center"/>
      <protection/>
    </xf>
    <xf numFmtId="206" fontId="16" fillId="33" borderId="21" xfId="33" applyNumberFormat="1" applyFont="1" applyFill="1" applyBorder="1" applyAlignment="1">
      <alignment horizontal="center" vertical="center" wrapText="1"/>
      <protection/>
    </xf>
    <xf numFmtId="207" fontId="16" fillId="33" borderId="17" xfId="33" applyNumberFormat="1" applyFont="1" applyFill="1" applyBorder="1" applyAlignment="1">
      <alignment horizontal="center" vertical="center"/>
      <protection/>
    </xf>
    <xf numFmtId="206" fontId="17" fillId="33" borderId="14" xfId="33" applyNumberFormat="1" applyFont="1" applyFill="1" applyBorder="1" applyAlignment="1">
      <alignment horizontal="center" vertical="center" wrapText="1"/>
      <protection/>
    </xf>
    <xf numFmtId="206" fontId="17" fillId="33" borderId="22" xfId="33" applyNumberFormat="1" applyFont="1" applyFill="1" applyBorder="1" applyAlignment="1">
      <alignment horizontal="center" vertical="center" wrapText="1"/>
      <protection/>
    </xf>
    <xf numFmtId="206" fontId="16" fillId="33" borderId="17" xfId="33" applyNumberFormat="1" applyFont="1" applyFill="1" applyBorder="1" applyAlignment="1">
      <alignment horizontal="center" vertical="center" wrapText="1"/>
      <protection/>
    </xf>
    <xf numFmtId="171" fontId="17" fillId="33" borderId="17" xfId="33" applyNumberFormat="1" applyFont="1" applyFill="1" applyBorder="1" applyAlignment="1">
      <alignment horizontal="center" vertical="center"/>
      <protection/>
    </xf>
    <xf numFmtId="0" fontId="16" fillId="33" borderId="0" xfId="0" applyFont="1" applyFill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/>
    </xf>
    <xf numFmtId="207" fontId="17" fillId="33" borderId="16" xfId="33" applyNumberFormat="1" applyFont="1" applyFill="1" applyBorder="1" applyAlignment="1">
      <alignment horizontal="center" vertical="center"/>
      <protection/>
    </xf>
    <xf numFmtId="206" fontId="17" fillId="33" borderId="13" xfId="33" applyNumberFormat="1" applyFont="1" applyFill="1" applyBorder="1" applyAlignment="1">
      <alignment horizontal="center" vertical="center" wrapText="1"/>
      <protection/>
    </xf>
    <xf numFmtId="206" fontId="16" fillId="33" borderId="20" xfId="33" applyNumberFormat="1" applyFont="1" applyFill="1" applyBorder="1" applyAlignment="1">
      <alignment horizontal="center" vertical="center" wrapText="1"/>
      <protection/>
    </xf>
    <xf numFmtId="171" fontId="17" fillId="33" borderId="20" xfId="33" applyNumberFormat="1" applyFont="1" applyFill="1" applyBorder="1" applyAlignment="1">
      <alignment horizontal="center" vertical="center"/>
      <protection/>
    </xf>
    <xf numFmtId="171" fontId="16" fillId="33" borderId="12" xfId="33" applyNumberFormat="1" applyFont="1" applyFill="1" applyBorder="1" applyAlignment="1">
      <alignment horizontal="center" vertical="center"/>
      <protection/>
    </xf>
    <xf numFmtId="10" fontId="16" fillId="33" borderId="0" xfId="33" applyNumberFormat="1" applyFont="1" applyFill="1" applyAlignment="1">
      <alignment horizontal="center" vertical="center"/>
      <protection/>
    </xf>
    <xf numFmtId="10" fontId="17" fillId="33" borderId="0" xfId="33" applyNumberFormat="1" applyFont="1" applyFill="1" applyAlignment="1">
      <alignment horizontal="center" vertical="center" wrapText="1"/>
      <protection/>
    </xf>
    <xf numFmtId="10" fontId="17" fillId="33" borderId="0" xfId="33" applyNumberFormat="1" applyFont="1" applyFill="1" applyBorder="1" applyAlignment="1">
      <alignment horizontal="center" vertical="center" wrapText="1"/>
      <protection/>
    </xf>
    <xf numFmtId="171" fontId="17" fillId="33" borderId="0" xfId="33" applyNumberFormat="1" applyFont="1" applyFill="1" applyBorder="1" applyAlignment="1">
      <alignment horizontal="center" vertical="center"/>
      <protection/>
    </xf>
    <xf numFmtId="0" fontId="17" fillId="33" borderId="0" xfId="33" applyNumberFormat="1" applyFont="1" applyFill="1" applyBorder="1" applyAlignment="1">
      <alignment horizontal="center" vertical="center"/>
      <protection/>
    </xf>
    <xf numFmtId="0" fontId="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6" fillId="33" borderId="12" xfId="33" applyNumberFormat="1" applyFont="1" applyFill="1" applyBorder="1" applyAlignment="1">
      <alignment horizontal="center" vertical="center" wrapText="1"/>
      <protection/>
    </xf>
    <xf numFmtId="171" fontId="6" fillId="33" borderId="12" xfId="33" applyNumberFormat="1" applyFont="1" applyFill="1" applyBorder="1" applyAlignment="1">
      <alignment horizontal="center" vertical="center" wrapText="1"/>
      <protection/>
    </xf>
    <xf numFmtId="2" fontId="27" fillId="33" borderId="12" xfId="35" applyNumberFormat="1" applyFont="1" applyFill="1" applyBorder="1" applyAlignment="1">
      <alignment horizontal="center" vertical="center"/>
      <protection/>
    </xf>
    <xf numFmtId="2" fontId="27" fillId="33" borderId="12" xfId="33" applyNumberFormat="1" applyFont="1" applyFill="1" applyBorder="1" applyAlignment="1">
      <alignment horizontal="center" vertical="center"/>
      <protection/>
    </xf>
    <xf numFmtId="0" fontId="27" fillId="33" borderId="12" xfId="33" applyNumberFormat="1" applyFont="1" applyFill="1" applyBorder="1" applyAlignment="1">
      <alignment horizontal="center" vertical="center"/>
      <protection/>
    </xf>
    <xf numFmtId="2" fontId="27" fillId="33" borderId="12" xfId="35" applyNumberFormat="1" applyFont="1" applyFill="1" applyBorder="1" applyAlignment="1">
      <alignment horizontal="center" vertical="center" wrapText="1"/>
      <protection/>
    </xf>
    <xf numFmtId="171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NumberFormat="1" applyFont="1" applyFill="1" applyAlignment="1">
      <alignment horizontal="center" vertical="center"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29" fillId="0" borderId="12" xfId="0" applyFont="1" applyBorder="1" applyAlignment="1">
      <alignment/>
    </xf>
    <xf numFmtId="0" fontId="29" fillId="0" borderId="12" xfId="0" applyFont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0" fontId="38" fillId="33" borderId="12" xfId="0" applyFont="1" applyFill="1" applyBorder="1" applyAlignment="1">
      <alignment horizontal="center" vertical="center" wrapText="1"/>
    </xf>
    <xf numFmtId="206" fontId="6" fillId="33" borderId="14" xfId="33" applyNumberFormat="1" applyFont="1" applyFill="1" applyBorder="1" applyAlignment="1">
      <alignment horizontal="center" vertical="center" wrapText="1"/>
      <protection/>
    </xf>
    <xf numFmtId="206" fontId="6" fillId="33" borderId="21" xfId="33" applyNumberFormat="1" applyFont="1" applyFill="1" applyBorder="1" applyAlignment="1">
      <alignment horizontal="center" vertical="center" wrapText="1"/>
      <protection/>
    </xf>
    <xf numFmtId="198" fontId="6" fillId="33" borderId="12" xfId="34" applyNumberFormat="1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vertical="center" wrapText="1"/>
    </xf>
    <xf numFmtId="0" fontId="6" fillId="33" borderId="12" xfId="34" applyNumberFormat="1" applyFont="1" applyFill="1" applyBorder="1" applyAlignment="1">
      <alignment horizontal="center" vertical="center" wrapText="1"/>
      <protection/>
    </xf>
    <xf numFmtId="198" fontId="9" fillId="33" borderId="12" xfId="61" applyNumberFormat="1" applyFont="1" applyFill="1" applyBorder="1" applyAlignment="1">
      <alignment horizontal="center" vertical="center"/>
    </xf>
    <xf numFmtId="206" fontId="17" fillId="33" borderId="0" xfId="33" applyNumberFormat="1" applyFont="1" applyFill="1" applyBorder="1" applyAlignment="1">
      <alignment horizontal="center" vertical="center"/>
      <protection/>
    </xf>
    <xf numFmtId="206" fontId="16" fillId="33" borderId="0" xfId="33" applyNumberFormat="1" applyFont="1" applyFill="1" applyBorder="1" applyAlignment="1">
      <alignment horizontal="center" vertical="center" wrapText="1"/>
      <protection/>
    </xf>
    <xf numFmtId="0" fontId="50" fillId="33" borderId="12" xfId="33" applyNumberFormat="1" applyFont="1" applyFill="1" applyBorder="1" applyAlignment="1">
      <alignment horizontal="center" vertical="center" wrapText="1"/>
      <protection/>
    </xf>
    <xf numFmtId="171" fontId="50" fillId="33" borderId="12" xfId="33" applyNumberFormat="1" applyFont="1" applyFill="1" applyBorder="1" applyAlignment="1">
      <alignment horizontal="center" vertical="center" wrapText="1"/>
      <protection/>
    </xf>
    <xf numFmtId="171" fontId="16" fillId="33" borderId="23" xfId="33" applyNumberFormat="1" applyFont="1" applyFill="1" applyBorder="1" applyAlignment="1">
      <alignment horizontal="center" vertical="center" wrapText="1"/>
      <protection/>
    </xf>
    <xf numFmtId="171" fontId="17" fillId="33" borderId="12" xfId="33" applyNumberFormat="1" applyFont="1" applyFill="1" applyBorder="1" applyAlignment="1">
      <alignment horizontal="right" vertical="center"/>
      <protection/>
    </xf>
    <xf numFmtId="171" fontId="17" fillId="33" borderId="23" xfId="33" applyNumberFormat="1" applyFont="1" applyFill="1" applyBorder="1" applyAlignment="1">
      <alignment horizontal="center" vertical="center"/>
      <protection/>
    </xf>
    <xf numFmtId="0" fontId="51" fillId="33" borderId="0" xfId="34" applyFont="1" applyFill="1" applyBorder="1" applyAlignment="1">
      <alignment horizontal="left" vertical="center" wrapText="1"/>
      <protection/>
    </xf>
    <xf numFmtId="1" fontId="6" fillId="33" borderId="12" xfId="34" applyNumberFormat="1" applyFont="1" applyFill="1" applyBorder="1" applyAlignment="1">
      <alignment horizontal="left" vertical="center" wrapText="1"/>
      <protection/>
    </xf>
    <xf numFmtId="0" fontId="6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center" wrapText="1" shrinkToFit="1"/>
    </xf>
    <xf numFmtId="0" fontId="6" fillId="33" borderId="12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wrapText="1"/>
    </xf>
    <xf numFmtId="0" fontId="6" fillId="33" borderId="12" xfId="35" applyFont="1" applyFill="1" applyBorder="1" applyAlignment="1">
      <alignment horizontal="left" vertical="center" wrapText="1"/>
      <protection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NumberFormat="1" applyFont="1" applyFill="1" applyBorder="1" applyAlignment="1">
      <alignment horizontal="left" vertical="center" wrapText="1" shrinkToFit="1"/>
    </xf>
    <xf numFmtId="0" fontId="6" fillId="33" borderId="12" xfId="0" applyFont="1" applyFill="1" applyBorder="1" applyAlignment="1">
      <alignment horizontal="left" wrapText="1"/>
    </xf>
    <xf numFmtId="206" fontId="6" fillId="33" borderId="12" xfId="0" applyNumberFormat="1" applyFont="1" applyFill="1" applyBorder="1" applyAlignment="1">
      <alignment vertical="center" wrapText="1" shrinkToFi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center" wrapText="1"/>
    </xf>
    <xf numFmtId="171" fontId="29" fillId="0" borderId="12" xfId="0" applyNumberFormat="1" applyFont="1" applyFill="1" applyBorder="1" applyAlignment="1">
      <alignment horizontal="right" vertical="center" wrapText="1"/>
    </xf>
    <xf numFmtId="171" fontId="43" fillId="0" borderId="12" xfId="0" applyNumberFormat="1" applyFont="1" applyFill="1" applyBorder="1" applyAlignment="1">
      <alignment horizontal="right" vertical="center" wrapText="1"/>
    </xf>
    <xf numFmtId="171" fontId="29" fillId="0" borderId="12" xfId="0" applyNumberFormat="1" applyFont="1" applyFill="1" applyBorder="1" applyAlignment="1">
      <alignment horizontal="right" vertical="center" wrapText="1"/>
    </xf>
    <xf numFmtId="0" fontId="2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171" fontId="5" fillId="0" borderId="12" xfId="0" applyNumberFormat="1" applyFont="1" applyFill="1" applyBorder="1" applyAlignment="1">
      <alignment horizontal="right" vertical="center" wrapText="1"/>
    </xf>
    <xf numFmtId="0" fontId="29" fillId="0" borderId="12" xfId="0" applyFont="1" applyFill="1" applyBorder="1" applyAlignment="1">
      <alignment horizontal="left" vertical="top" wrapText="1"/>
    </xf>
    <xf numFmtId="0" fontId="29" fillId="0" borderId="12" xfId="0" applyFont="1" applyFill="1" applyBorder="1" applyAlignment="1">
      <alignment horizontal="left" vertical="center" wrapText="1"/>
    </xf>
    <xf numFmtId="0" fontId="25" fillId="33" borderId="12" xfId="35" applyFont="1" applyFill="1" applyBorder="1" applyAlignment="1">
      <alignment horizontal="centerContinuous" vertical="center" wrapText="1"/>
      <protection/>
    </xf>
    <xf numFmtId="0" fontId="25" fillId="33" borderId="12" xfId="35" applyNumberFormat="1" applyFont="1" applyFill="1" applyBorder="1" applyAlignment="1">
      <alignment horizontal="center" vertical="center" wrapText="1"/>
      <protection/>
    </xf>
    <xf numFmtId="206" fontId="25" fillId="0" borderId="12" xfId="35" applyNumberFormat="1" applyFont="1" applyFill="1" applyBorder="1" applyAlignment="1">
      <alignment horizontal="right" vertical="center" wrapText="1"/>
      <protection/>
    </xf>
    <xf numFmtId="207" fontId="16" fillId="33" borderId="14" xfId="33" applyNumberFormat="1" applyFont="1" applyFill="1" applyBorder="1" applyAlignment="1">
      <alignment horizontal="center" vertical="center" wrapText="1"/>
      <protection/>
    </xf>
    <xf numFmtId="206" fontId="16" fillId="33" borderId="24" xfId="33" applyNumberFormat="1" applyFont="1" applyFill="1" applyBorder="1" applyAlignment="1">
      <alignment horizontal="center" vertical="center" wrapText="1"/>
      <protection/>
    </xf>
    <xf numFmtId="206" fontId="16" fillId="33" borderId="25" xfId="33" applyNumberFormat="1" applyFont="1" applyFill="1" applyBorder="1" applyAlignment="1">
      <alignment horizontal="center" vertical="center" wrapText="1"/>
      <protection/>
    </xf>
    <xf numFmtId="206" fontId="17" fillId="33" borderId="21" xfId="33" applyNumberFormat="1" applyFont="1" applyFill="1" applyBorder="1" applyAlignment="1">
      <alignment horizontal="center" vertical="center" wrapText="1"/>
      <protection/>
    </xf>
    <xf numFmtId="206" fontId="17" fillId="33" borderId="15" xfId="33" applyNumberFormat="1" applyFont="1" applyFill="1" applyBorder="1" applyAlignment="1">
      <alignment horizontal="center" vertical="center" wrapText="1"/>
      <protection/>
    </xf>
    <xf numFmtId="206" fontId="17" fillId="33" borderId="25" xfId="33" applyNumberFormat="1" applyFont="1" applyFill="1" applyBorder="1" applyAlignment="1">
      <alignment horizontal="center" vertical="center" wrapText="1"/>
      <protection/>
    </xf>
    <xf numFmtId="206" fontId="17" fillId="33" borderId="26" xfId="33" applyNumberFormat="1" applyFont="1" applyFill="1" applyBorder="1" applyAlignment="1">
      <alignment horizontal="center" vertical="center" wrapText="1"/>
      <protection/>
    </xf>
    <xf numFmtId="1" fontId="6" fillId="33" borderId="12" xfId="0" applyNumberFormat="1" applyFont="1" applyFill="1" applyBorder="1" applyAlignment="1">
      <alignment horizontal="center" vertical="center" wrapText="1"/>
    </xf>
    <xf numFmtId="0" fontId="6" fillId="35" borderId="12" xfId="34" applyFont="1" applyFill="1" applyBorder="1" applyAlignment="1">
      <alignment vertical="center" wrapText="1"/>
      <protection/>
    </xf>
    <xf numFmtId="198" fontId="6" fillId="35" borderId="12" xfId="34" applyNumberFormat="1" applyFont="1" applyFill="1" applyBorder="1" applyAlignment="1">
      <alignment horizontal="left" vertical="center" wrapText="1"/>
      <protection/>
    </xf>
    <xf numFmtId="171" fontId="6" fillId="35" borderId="12" xfId="34" applyNumberFormat="1" applyFont="1" applyFill="1" applyBorder="1" applyAlignment="1">
      <alignment horizontal="center" vertical="center" wrapText="1"/>
      <protection/>
    </xf>
    <xf numFmtId="198" fontId="6" fillId="35" borderId="12" xfId="34" applyNumberFormat="1" applyFont="1" applyFill="1" applyBorder="1" applyAlignment="1">
      <alignment horizontal="center" vertical="center" wrapText="1"/>
      <protection/>
    </xf>
    <xf numFmtId="0" fontId="39" fillId="35" borderId="0" xfId="34" applyFont="1" applyFill="1" applyAlignment="1">
      <alignment wrapText="1"/>
      <protection/>
    </xf>
    <xf numFmtId="171" fontId="9" fillId="33" borderId="12" xfId="0" applyNumberFormat="1" applyFont="1" applyFill="1" applyBorder="1" applyAlignment="1">
      <alignment horizontal="center" vertical="center"/>
    </xf>
    <xf numFmtId="0" fontId="11" fillId="35" borderId="12" xfId="35" applyFont="1" applyFill="1" applyBorder="1" applyAlignment="1">
      <alignment horizontal="left" vertical="center"/>
      <protection/>
    </xf>
    <xf numFmtId="206" fontId="11" fillId="35" borderId="12" xfId="35" applyNumberFormat="1" applyFont="1" applyFill="1" applyBorder="1" applyAlignment="1">
      <alignment horizontal="center" vertical="center" wrapText="1"/>
      <protection/>
    </xf>
    <xf numFmtId="0" fontId="11" fillId="35" borderId="12" xfId="35" applyFont="1" applyFill="1" applyBorder="1" applyAlignment="1">
      <alignment horizontal="center" vertical="center" wrapText="1"/>
      <protection/>
    </xf>
    <xf numFmtId="0" fontId="52" fillId="35" borderId="0" xfId="35" applyFont="1" applyFill="1">
      <alignment/>
      <protection/>
    </xf>
    <xf numFmtId="1" fontId="11" fillId="35" borderId="12" xfId="35" applyNumberFormat="1" applyFont="1" applyFill="1" applyBorder="1" applyAlignment="1">
      <alignment horizontal="left" vertical="center" wrapText="1"/>
      <protection/>
    </xf>
    <xf numFmtId="2" fontId="6" fillId="35" borderId="12" xfId="34" applyNumberFormat="1" applyFont="1" applyFill="1" applyBorder="1" applyAlignment="1">
      <alignment horizontal="center" vertical="center" wrapText="1"/>
      <protection/>
    </xf>
    <xf numFmtId="1" fontId="6" fillId="35" borderId="12" xfId="34" applyNumberFormat="1" applyFont="1" applyFill="1" applyBorder="1" applyAlignment="1">
      <alignment horizontal="center" vertical="center" wrapText="1"/>
      <protection/>
    </xf>
    <xf numFmtId="0" fontId="19" fillId="35" borderId="0" xfId="34" applyFont="1" applyFill="1" applyAlignment="1">
      <alignment wrapText="1"/>
      <protection/>
    </xf>
    <xf numFmtId="0" fontId="19" fillId="35" borderId="0" xfId="34" applyFont="1" applyFill="1" applyAlignment="1">
      <alignment wrapText="1"/>
      <protection/>
    </xf>
    <xf numFmtId="171" fontId="17" fillId="35" borderId="12" xfId="33" applyNumberFormat="1" applyFont="1" applyFill="1" applyBorder="1" applyAlignment="1">
      <alignment horizontal="center" vertical="center"/>
      <protection/>
    </xf>
    <xf numFmtId="9" fontId="17" fillId="35" borderId="12" xfId="61" applyFont="1" applyFill="1" applyBorder="1" applyAlignment="1">
      <alignment horizontal="right" vertical="center" wrapText="1"/>
    </xf>
    <xf numFmtId="10" fontId="15" fillId="35" borderId="0" xfId="0" applyNumberFormat="1" applyFont="1" applyFill="1" applyBorder="1" applyAlignment="1">
      <alignment horizontal="center" vertical="center"/>
    </xf>
    <xf numFmtId="0" fontId="15" fillId="35" borderId="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6" fillId="35" borderId="12" xfId="0" applyFont="1" applyFill="1" applyBorder="1" applyAlignment="1">
      <alignment vertical="center" wrapText="1" shrinkToFit="1"/>
    </xf>
    <xf numFmtId="198" fontId="6" fillId="35" borderId="12" xfId="0" applyNumberFormat="1" applyFont="1" applyFill="1" applyBorder="1" applyAlignment="1">
      <alignment horizontal="center" vertical="center" wrapText="1"/>
    </xf>
    <xf numFmtId="206" fontId="25" fillId="35" borderId="12" xfId="35" applyNumberFormat="1" applyFont="1" applyFill="1" applyBorder="1" applyAlignment="1">
      <alignment horizontal="center" vertical="center" wrapText="1"/>
      <protection/>
    </xf>
    <xf numFmtId="0" fontId="24" fillId="35" borderId="0" xfId="35" applyFont="1" applyFill="1">
      <alignment/>
      <protection/>
    </xf>
    <xf numFmtId="0" fontId="25" fillId="33" borderId="12" xfId="35" applyFont="1" applyFill="1" applyBorder="1" applyAlignment="1">
      <alignment horizontal="left" vertical="top"/>
      <protection/>
    </xf>
    <xf numFmtId="0" fontId="32" fillId="33" borderId="12" xfId="0" applyFont="1" applyFill="1" applyBorder="1" applyAlignment="1">
      <alignment horizontal="left" vertical="top" wrapText="1"/>
    </xf>
    <xf numFmtId="171" fontId="25" fillId="0" borderId="12" xfId="35" applyNumberFormat="1" applyFont="1" applyFill="1" applyBorder="1" applyAlignment="1">
      <alignment horizontal="center" vertical="center" wrapText="1"/>
      <protection/>
    </xf>
    <xf numFmtId="171" fontId="42" fillId="0" borderId="12" xfId="35" applyNumberFormat="1" applyFont="1" applyFill="1" applyBorder="1" applyAlignment="1">
      <alignment horizontal="center" vertical="center" wrapText="1"/>
      <protection/>
    </xf>
    <xf numFmtId="171" fontId="25" fillId="33" borderId="12" xfId="35" applyNumberFormat="1" applyFont="1" applyFill="1" applyBorder="1" applyAlignment="1">
      <alignment horizontal="center" vertical="center" wrapText="1"/>
      <protection/>
    </xf>
    <xf numFmtId="171" fontId="11" fillId="35" borderId="12" xfId="35" applyNumberFormat="1" applyFont="1" applyFill="1" applyBorder="1" applyAlignment="1">
      <alignment horizontal="center" vertical="center" wrapText="1"/>
      <protection/>
    </xf>
    <xf numFmtId="171" fontId="25" fillId="0" borderId="12" xfId="35" applyNumberFormat="1" applyFont="1" applyFill="1" applyBorder="1" applyAlignment="1">
      <alignment horizontal="center"/>
      <protection/>
    </xf>
    <xf numFmtId="171" fontId="25" fillId="33" borderId="12" xfId="35" applyNumberFormat="1" applyFont="1" applyFill="1" applyBorder="1" applyAlignment="1">
      <alignment horizontal="center"/>
      <protection/>
    </xf>
    <xf numFmtId="171" fontId="25" fillId="35" borderId="12" xfId="35" applyNumberFormat="1" applyFont="1" applyFill="1" applyBorder="1" applyAlignment="1">
      <alignment horizontal="center" vertical="center" wrapText="1"/>
      <protection/>
    </xf>
    <xf numFmtId="171" fontId="25" fillId="0" borderId="12" xfId="0" applyNumberFormat="1" applyFont="1" applyFill="1" applyBorder="1" applyAlignment="1">
      <alignment horizontal="center" wrapText="1"/>
    </xf>
    <xf numFmtId="0" fontId="11" fillId="35" borderId="12" xfId="35" applyFont="1" applyFill="1" applyBorder="1" applyAlignment="1">
      <alignment horizontal="left" vertical="center" wrapText="1"/>
      <protection/>
    </xf>
    <xf numFmtId="0" fontId="25" fillId="35" borderId="12" xfId="35" applyFont="1" applyFill="1" applyBorder="1" applyAlignment="1">
      <alignment horizontal="center" vertical="center" wrapText="1"/>
      <protection/>
    </xf>
    <xf numFmtId="0" fontId="6" fillId="36" borderId="12" xfId="34" applyFont="1" applyFill="1" applyBorder="1" applyAlignment="1">
      <alignment vertical="center" wrapText="1"/>
      <protection/>
    </xf>
    <xf numFmtId="0" fontId="6" fillId="36" borderId="12" xfId="0" applyFont="1" applyFill="1" applyBorder="1" applyAlignment="1">
      <alignment vertical="center" wrapText="1" shrinkToFit="1"/>
    </xf>
    <xf numFmtId="0" fontId="25" fillId="35" borderId="12" xfId="0" applyFont="1" applyFill="1" applyBorder="1" applyAlignment="1">
      <alignment horizontal="center" vertical="center" wrapText="1"/>
    </xf>
    <xf numFmtId="0" fontId="25" fillId="35" borderId="12" xfId="35" applyFont="1" applyFill="1" applyBorder="1" applyAlignment="1">
      <alignment horizontal="left" vertical="center" wrapText="1"/>
      <protection/>
    </xf>
    <xf numFmtId="171" fontId="25" fillId="35" borderId="12" xfId="35" applyNumberFormat="1" applyFont="1" applyFill="1" applyBorder="1" applyAlignment="1">
      <alignment horizontal="center"/>
      <protection/>
    </xf>
    <xf numFmtId="198" fontId="25" fillId="35" borderId="12" xfId="34" applyNumberFormat="1" applyFont="1" applyFill="1" applyBorder="1" applyAlignment="1">
      <alignment horizontal="left" vertical="center" wrapText="1"/>
      <protection/>
    </xf>
    <xf numFmtId="206" fontId="16" fillId="35" borderId="20" xfId="33" applyNumberFormat="1" applyFont="1" applyFill="1" applyBorder="1" applyAlignment="1">
      <alignment horizontal="center" vertical="center" wrapText="1"/>
      <protection/>
    </xf>
    <xf numFmtId="206" fontId="16" fillId="35" borderId="14" xfId="33" applyNumberFormat="1" applyFont="1" applyFill="1" applyBorder="1" applyAlignment="1">
      <alignment horizontal="center" vertical="center" wrapText="1"/>
      <protection/>
    </xf>
    <xf numFmtId="10" fontId="46" fillId="35" borderId="0" xfId="0" applyNumberFormat="1" applyFont="1" applyFill="1" applyBorder="1" applyAlignment="1">
      <alignment horizontal="center" vertical="center"/>
    </xf>
    <xf numFmtId="0" fontId="46" fillId="35" borderId="0" xfId="0" applyNumberFormat="1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/>
    </xf>
    <xf numFmtId="0" fontId="47" fillId="35" borderId="0" xfId="0" applyFont="1" applyFill="1" applyAlignment="1">
      <alignment/>
    </xf>
    <xf numFmtId="171" fontId="17" fillId="35" borderId="20" xfId="33" applyNumberFormat="1" applyFont="1" applyFill="1" applyBorder="1" applyAlignment="1">
      <alignment horizontal="center" vertical="center"/>
      <protection/>
    </xf>
    <xf numFmtId="206" fontId="16" fillId="35" borderId="12" xfId="33" applyNumberFormat="1" applyFont="1" applyFill="1" applyBorder="1" applyAlignment="1">
      <alignment horizontal="center" vertical="center" wrapText="1"/>
      <protection/>
    </xf>
    <xf numFmtId="0" fontId="25" fillId="37" borderId="12" xfId="35" applyFont="1" applyFill="1" applyBorder="1" applyAlignment="1">
      <alignment horizontal="left" vertical="center" wrapText="1"/>
      <protection/>
    </xf>
    <xf numFmtId="171" fontId="25" fillId="37" borderId="12" xfId="35" applyNumberFormat="1" applyFont="1" applyFill="1" applyBorder="1" applyAlignment="1">
      <alignment horizontal="center" vertical="center" wrapText="1"/>
      <protection/>
    </xf>
    <xf numFmtId="206" fontId="25" fillId="37" borderId="12" xfId="35" applyNumberFormat="1" applyFont="1" applyFill="1" applyBorder="1" applyAlignment="1">
      <alignment horizontal="center" vertical="center" wrapText="1"/>
      <protection/>
    </xf>
    <xf numFmtId="0" fontId="25" fillId="37" borderId="12" xfId="35" applyFont="1" applyFill="1" applyBorder="1" applyAlignment="1">
      <alignment horizontal="center" vertical="center" wrapText="1"/>
      <protection/>
    </xf>
    <xf numFmtId="0" fontId="24" fillId="37" borderId="0" xfId="35" applyFont="1" applyFill="1">
      <alignment/>
      <protection/>
    </xf>
    <xf numFmtId="206" fontId="16" fillId="37" borderId="14" xfId="33" applyNumberFormat="1" applyFont="1" applyFill="1" applyBorder="1" applyAlignment="1">
      <alignment horizontal="center" vertical="center" wrapText="1"/>
      <protection/>
    </xf>
    <xf numFmtId="206" fontId="16" fillId="37" borderId="12" xfId="33" applyNumberFormat="1" applyFont="1" applyFill="1" applyBorder="1" applyAlignment="1">
      <alignment horizontal="center" vertical="center" wrapText="1"/>
      <protection/>
    </xf>
    <xf numFmtId="171" fontId="17" fillId="37" borderId="12" xfId="33" applyNumberFormat="1" applyFont="1" applyFill="1" applyBorder="1" applyAlignment="1">
      <alignment horizontal="center" vertical="center"/>
      <protection/>
    </xf>
    <xf numFmtId="9" fontId="17" fillId="37" borderId="12" xfId="61" applyFont="1" applyFill="1" applyBorder="1" applyAlignment="1">
      <alignment horizontal="right" vertical="center" wrapText="1"/>
    </xf>
    <xf numFmtId="10" fontId="46" fillId="37" borderId="0" xfId="0" applyNumberFormat="1" applyFont="1" applyFill="1" applyBorder="1" applyAlignment="1">
      <alignment horizontal="center" vertical="center"/>
    </xf>
    <xf numFmtId="0" fontId="46" fillId="37" borderId="0" xfId="0" applyNumberFormat="1" applyFont="1" applyFill="1" applyBorder="1" applyAlignment="1">
      <alignment horizontal="center" vertical="center"/>
    </xf>
    <xf numFmtId="0" fontId="47" fillId="37" borderId="0" xfId="0" applyFont="1" applyFill="1" applyBorder="1" applyAlignment="1">
      <alignment/>
    </xf>
    <xf numFmtId="0" fontId="47" fillId="37" borderId="0" xfId="0" applyFont="1" applyFill="1" applyAlignment="1">
      <alignment/>
    </xf>
    <xf numFmtId="0" fontId="91" fillId="33" borderId="12" xfId="35" applyFont="1" applyFill="1" applyBorder="1" applyAlignment="1">
      <alignment horizontal="left" vertical="center" wrapText="1"/>
      <protection/>
    </xf>
    <xf numFmtId="171" fontId="91" fillId="33" borderId="12" xfId="35" applyNumberFormat="1" applyFont="1" applyFill="1" applyBorder="1" applyAlignment="1">
      <alignment horizontal="center" vertical="center" wrapText="1"/>
      <protection/>
    </xf>
    <xf numFmtId="206" fontId="91" fillId="33" borderId="12" xfId="35" applyNumberFormat="1" applyFont="1" applyFill="1" applyBorder="1" applyAlignment="1">
      <alignment horizontal="center" vertical="center" wrapText="1"/>
      <protection/>
    </xf>
    <xf numFmtId="0" fontId="91" fillId="33" borderId="12" xfId="0" applyFont="1" applyFill="1" applyBorder="1" applyAlignment="1">
      <alignment horizontal="center" vertical="center" wrapText="1"/>
    </xf>
    <xf numFmtId="0" fontId="92" fillId="33" borderId="0" xfId="35" applyFont="1" applyFill="1">
      <alignment/>
      <protection/>
    </xf>
    <xf numFmtId="1" fontId="25" fillId="38" borderId="12" xfId="35" applyNumberFormat="1" applyFont="1" applyFill="1" applyBorder="1" applyAlignment="1">
      <alignment horizontal="left" vertical="center" wrapText="1"/>
      <protection/>
    </xf>
    <xf numFmtId="171" fontId="25" fillId="38" borderId="12" xfId="35" applyNumberFormat="1" applyFont="1" applyFill="1" applyBorder="1" applyAlignment="1">
      <alignment horizontal="center" vertical="center" wrapText="1"/>
      <protection/>
    </xf>
    <xf numFmtId="206" fontId="25" fillId="38" borderId="12" xfId="35" applyNumberFormat="1" applyFont="1" applyFill="1" applyBorder="1" applyAlignment="1">
      <alignment horizontal="center" vertical="center" wrapText="1"/>
      <protection/>
    </xf>
    <xf numFmtId="0" fontId="25" fillId="38" borderId="12" xfId="35" applyFont="1" applyFill="1" applyBorder="1" applyAlignment="1">
      <alignment horizontal="center" vertical="center" wrapText="1"/>
      <protection/>
    </xf>
    <xf numFmtId="0" fontId="24" fillId="38" borderId="0" xfId="35" applyFont="1" applyFill="1">
      <alignment/>
      <protection/>
    </xf>
    <xf numFmtId="0" fontId="25" fillId="38" borderId="12" xfId="0" applyFont="1" applyFill="1" applyBorder="1" applyAlignment="1">
      <alignment wrapText="1"/>
    </xf>
    <xf numFmtId="0" fontId="25" fillId="38" borderId="12" xfId="0" applyFont="1" applyFill="1" applyBorder="1" applyAlignment="1">
      <alignment vertical="center" wrapText="1"/>
    </xf>
    <xf numFmtId="0" fontId="6" fillId="38" borderId="12" xfId="34" applyFont="1" applyFill="1" applyBorder="1" applyAlignment="1">
      <alignment vertical="center" wrapText="1"/>
      <protection/>
    </xf>
    <xf numFmtId="0" fontId="6" fillId="38" borderId="12" xfId="0" applyFont="1" applyFill="1" applyBorder="1" applyAlignment="1">
      <alignment horizontal="left" vertical="top" wrapText="1"/>
    </xf>
    <xf numFmtId="171" fontId="6" fillId="38" borderId="12" xfId="34" applyNumberFormat="1" applyFont="1" applyFill="1" applyBorder="1" applyAlignment="1">
      <alignment horizontal="center" vertical="center" wrapText="1"/>
      <protection/>
    </xf>
    <xf numFmtId="0" fontId="6" fillId="38" borderId="12" xfId="34" applyNumberFormat="1" applyFont="1" applyFill="1" applyBorder="1" applyAlignment="1">
      <alignment horizontal="center" vertical="center" wrapText="1"/>
      <protection/>
    </xf>
    <xf numFmtId="0" fontId="19" fillId="38" borderId="0" xfId="34" applyFont="1" applyFill="1" applyAlignment="1">
      <alignment wrapText="1"/>
      <protection/>
    </xf>
    <xf numFmtId="0" fontId="6" fillId="38" borderId="12" xfId="0" applyFont="1" applyFill="1" applyBorder="1" applyAlignment="1">
      <alignment vertical="center" wrapText="1"/>
    </xf>
    <xf numFmtId="1" fontId="25" fillId="39" borderId="12" xfId="35" applyNumberFormat="1" applyFont="1" applyFill="1" applyBorder="1" applyAlignment="1">
      <alignment horizontal="left" vertical="center" wrapText="1"/>
      <protection/>
    </xf>
    <xf numFmtId="171" fontId="25" fillId="39" borderId="12" xfId="35" applyNumberFormat="1" applyFont="1" applyFill="1" applyBorder="1" applyAlignment="1">
      <alignment horizontal="center" vertical="center" wrapText="1"/>
      <protection/>
    </xf>
    <xf numFmtId="206" fontId="25" fillId="39" borderId="12" xfId="35" applyNumberFormat="1" applyFont="1" applyFill="1" applyBorder="1" applyAlignment="1">
      <alignment horizontal="center" vertical="center" wrapText="1"/>
      <protection/>
    </xf>
    <xf numFmtId="0" fontId="25" fillId="39" borderId="12" xfId="35" applyFont="1" applyFill="1" applyBorder="1" applyAlignment="1">
      <alignment horizontal="center" vertical="center" wrapText="1"/>
      <protection/>
    </xf>
    <xf numFmtId="0" fontId="24" fillId="39" borderId="0" xfId="35" applyFont="1" applyFill="1">
      <alignment/>
      <protection/>
    </xf>
    <xf numFmtId="0" fontId="25" fillId="39" borderId="12" xfId="35" applyFont="1" applyFill="1" applyBorder="1" applyAlignment="1">
      <alignment horizontal="left" vertical="center" wrapText="1"/>
      <protection/>
    </xf>
    <xf numFmtId="206" fontId="16" fillId="40" borderId="12" xfId="33" applyNumberFormat="1" applyFont="1" applyFill="1" applyBorder="1" applyAlignment="1">
      <alignment horizontal="center" vertical="center" wrapText="1"/>
      <protection/>
    </xf>
    <xf numFmtId="171" fontId="17" fillId="40" borderId="12" xfId="33" applyNumberFormat="1" applyFont="1" applyFill="1" applyBorder="1" applyAlignment="1">
      <alignment horizontal="center" vertical="center"/>
      <protection/>
    </xf>
    <xf numFmtId="9" fontId="17" fillId="40" borderId="12" xfId="61" applyFont="1" applyFill="1" applyBorder="1" applyAlignment="1">
      <alignment horizontal="right" vertical="center" wrapText="1"/>
    </xf>
    <xf numFmtId="10" fontId="46" fillId="40" borderId="0" xfId="0" applyNumberFormat="1" applyFont="1" applyFill="1" applyBorder="1" applyAlignment="1">
      <alignment horizontal="center" vertical="center"/>
    </xf>
    <xf numFmtId="0" fontId="46" fillId="40" borderId="0" xfId="0" applyNumberFormat="1" applyFont="1" applyFill="1" applyBorder="1" applyAlignment="1">
      <alignment horizontal="center" vertical="center"/>
    </xf>
    <xf numFmtId="0" fontId="47" fillId="40" borderId="0" xfId="0" applyFont="1" applyFill="1" applyBorder="1" applyAlignment="1">
      <alignment/>
    </xf>
    <xf numFmtId="0" fontId="47" fillId="40" borderId="0" xfId="0" applyFont="1" applyFill="1" applyAlignment="1">
      <alignment/>
    </xf>
    <xf numFmtId="206" fontId="16" fillId="40" borderId="14" xfId="33" applyNumberFormat="1" applyFont="1" applyFill="1" applyBorder="1" applyAlignment="1">
      <alignment horizontal="center" vertical="center" wrapText="1"/>
      <protection/>
    </xf>
    <xf numFmtId="206" fontId="93" fillId="40" borderId="12" xfId="35" applyNumberFormat="1" applyFont="1" applyFill="1" applyBorder="1" applyAlignment="1">
      <alignment horizontal="center" vertical="center" wrapText="1"/>
      <protection/>
    </xf>
    <xf numFmtId="0" fontId="93" fillId="40" borderId="12" xfId="0" applyFont="1" applyFill="1" applyBorder="1" applyAlignment="1">
      <alignment horizontal="center" vertical="center" wrapText="1"/>
    </xf>
    <xf numFmtId="0" fontId="93" fillId="40" borderId="12" xfId="35" applyFont="1" applyFill="1" applyBorder="1" applyAlignment="1">
      <alignment horizontal="center" vertical="center" wrapText="1"/>
      <protection/>
    </xf>
    <xf numFmtId="171" fontId="93" fillId="40" borderId="12" xfId="35" applyNumberFormat="1" applyFont="1" applyFill="1" applyBorder="1" applyAlignment="1">
      <alignment horizontal="center" vertical="center"/>
      <protection/>
    </xf>
    <xf numFmtId="0" fontId="94" fillId="40" borderId="0" xfId="35" applyFont="1" applyFill="1" applyAlignment="1">
      <alignment horizontal="center" vertical="center"/>
      <protection/>
    </xf>
    <xf numFmtId="206" fontId="25" fillId="40" borderId="12" xfId="35" applyNumberFormat="1" applyFont="1" applyFill="1" applyBorder="1" applyAlignment="1">
      <alignment horizontal="center" vertical="center" wrapText="1"/>
      <protection/>
    </xf>
    <xf numFmtId="0" fontId="25" fillId="40" borderId="12" xfId="0" applyFont="1" applyFill="1" applyBorder="1" applyAlignment="1">
      <alignment horizontal="center" vertical="center" wrapText="1"/>
    </xf>
    <xf numFmtId="0" fontId="25" fillId="40" borderId="12" xfId="35" applyFont="1" applyFill="1" applyBorder="1" applyAlignment="1">
      <alignment horizontal="center" vertical="center" wrapText="1"/>
      <protection/>
    </xf>
    <xf numFmtId="171" fontId="25" fillId="40" borderId="12" xfId="35" applyNumberFormat="1" applyFont="1" applyFill="1" applyBorder="1" applyAlignment="1">
      <alignment horizontal="center" vertical="center"/>
      <protection/>
    </xf>
    <xf numFmtId="0" fontId="24" fillId="40" borderId="0" xfId="35" applyFont="1" applyFill="1" applyAlignment="1">
      <alignment horizontal="center" vertical="center"/>
      <protection/>
    </xf>
    <xf numFmtId="0" fontId="32" fillId="40" borderId="0" xfId="35" applyFont="1" applyFill="1" applyAlignment="1">
      <alignment horizontal="center" vertical="center"/>
      <protection/>
    </xf>
    <xf numFmtId="0" fontId="6" fillId="40" borderId="12" xfId="34" applyFont="1" applyFill="1" applyBorder="1" applyAlignment="1">
      <alignment vertical="center" wrapText="1"/>
      <protection/>
    </xf>
    <xf numFmtId="198" fontId="6" fillId="40" borderId="12" xfId="34" applyNumberFormat="1" applyFont="1" applyFill="1" applyBorder="1" applyAlignment="1">
      <alignment horizontal="left" vertical="center" wrapText="1"/>
      <protection/>
    </xf>
    <xf numFmtId="171" fontId="6" fillId="40" borderId="12" xfId="34" applyNumberFormat="1" applyFont="1" applyFill="1" applyBorder="1" applyAlignment="1">
      <alignment horizontal="center" vertical="center" wrapText="1"/>
      <protection/>
    </xf>
    <xf numFmtId="0" fontId="6" fillId="40" borderId="12" xfId="34" applyNumberFormat="1" applyFont="1" applyFill="1" applyBorder="1" applyAlignment="1">
      <alignment horizontal="center" vertical="center" wrapText="1"/>
      <protection/>
    </xf>
    <xf numFmtId="0" fontId="19" fillId="40" borderId="0" xfId="34" applyFont="1" applyFill="1" applyAlignment="1">
      <alignment wrapText="1"/>
      <protection/>
    </xf>
    <xf numFmtId="0" fontId="39" fillId="40" borderId="0" xfId="34" applyFont="1" applyFill="1" applyAlignment="1">
      <alignment wrapText="1"/>
      <protection/>
    </xf>
    <xf numFmtId="0" fontId="25" fillId="40" borderId="12" xfId="0" applyFont="1" applyFill="1" applyBorder="1" applyAlignment="1">
      <alignment wrapText="1"/>
    </xf>
    <xf numFmtId="171" fontId="25" fillId="40" borderId="12" xfId="35" applyNumberFormat="1" applyFont="1" applyFill="1" applyBorder="1" applyAlignment="1">
      <alignment horizontal="center" vertical="center" wrapText="1"/>
      <protection/>
    </xf>
    <xf numFmtId="206" fontId="25" fillId="40" borderId="15" xfId="35" applyNumberFormat="1" applyFont="1" applyFill="1" applyBorder="1" applyAlignment="1">
      <alignment horizontal="center" vertical="center" wrapText="1"/>
      <protection/>
    </xf>
    <xf numFmtId="0" fontId="24" fillId="40" borderId="0" xfId="35" applyFont="1" applyFill="1">
      <alignment/>
      <protection/>
    </xf>
    <xf numFmtId="0" fontId="48" fillId="35" borderId="0" xfId="0" applyNumberFormat="1" applyFont="1" applyFill="1" applyBorder="1" applyAlignment="1">
      <alignment horizontal="center" vertical="center"/>
    </xf>
    <xf numFmtId="206" fontId="6" fillId="35" borderId="14" xfId="33" applyNumberFormat="1" applyFont="1" applyFill="1" applyBorder="1" applyAlignment="1">
      <alignment horizontal="center" vertical="center" wrapText="1"/>
      <protection/>
    </xf>
    <xf numFmtId="206" fontId="17" fillId="35" borderId="12" xfId="33" applyNumberFormat="1" applyFont="1" applyFill="1" applyBorder="1" applyAlignment="1">
      <alignment horizontal="center" vertical="center" wrapText="1"/>
      <protection/>
    </xf>
    <xf numFmtId="206" fontId="25" fillId="35" borderId="15" xfId="3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 wrapText="1"/>
    </xf>
    <xf numFmtId="0" fontId="30" fillId="0" borderId="0" xfId="0" applyFont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198" fontId="6" fillId="33" borderId="12" xfId="0" applyNumberFormat="1" applyFont="1" applyFill="1" applyBorder="1" applyAlignment="1">
      <alignment horizontal="center" vertical="center" wrapText="1"/>
    </xf>
    <xf numFmtId="207" fontId="16" fillId="33" borderId="20" xfId="33" applyNumberFormat="1" applyFont="1" applyFill="1" applyBorder="1" applyAlignment="1">
      <alignment horizontal="center" vertical="center"/>
      <protection/>
    </xf>
    <xf numFmtId="207" fontId="16" fillId="33" borderId="17" xfId="33" applyNumberFormat="1" applyFont="1" applyFill="1" applyBorder="1" applyAlignment="1">
      <alignment horizontal="center" vertical="center"/>
      <protection/>
    </xf>
    <xf numFmtId="207" fontId="16" fillId="33" borderId="23" xfId="33" applyNumberFormat="1" applyFont="1" applyFill="1" applyBorder="1" applyAlignment="1">
      <alignment horizontal="center" vertical="center"/>
      <protection/>
    </xf>
    <xf numFmtId="206" fontId="16" fillId="33" borderId="20" xfId="33" applyNumberFormat="1" applyFont="1" applyFill="1" applyBorder="1" applyAlignment="1">
      <alignment horizontal="center" vertical="center" wrapText="1"/>
      <protection/>
    </xf>
    <xf numFmtId="206" fontId="16" fillId="33" borderId="17" xfId="33" applyNumberFormat="1" applyFont="1" applyFill="1" applyBorder="1" applyAlignment="1">
      <alignment horizontal="center" vertical="center" wrapText="1"/>
      <protection/>
    </xf>
    <xf numFmtId="206" fontId="16" fillId="33" borderId="23" xfId="33" applyNumberFormat="1" applyFont="1" applyFill="1" applyBorder="1" applyAlignment="1">
      <alignment horizontal="center" vertical="center" wrapText="1"/>
      <protection/>
    </xf>
    <xf numFmtId="206" fontId="16" fillId="33" borderId="12" xfId="33" applyNumberFormat="1" applyFont="1" applyFill="1" applyBorder="1" applyAlignment="1">
      <alignment horizontal="center" vertical="center" wrapText="1"/>
      <protection/>
    </xf>
    <xf numFmtId="206" fontId="16" fillId="35" borderId="20" xfId="33" applyNumberFormat="1" applyFont="1" applyFill="1" applyBorder="1" applyAlignment="1">
      <alignment horizontal="center" vertical="center" wrapText="1"/>
      <protection/>
    </xf>
    <xf numFmtId="206" fontId="16" fillId="35" borderId="17" xfId="33" applyNumberFormat="1" applyFont="1" applyFill="1" applyBorder="1" applyAlignment="1">
      <alignment horizontal="center" vertical="center" wrapText="1"/>
      <protection/>
    </xf>
    <xf numFmtId="206" fontId="16" fillId="35" borderId="23" xfId="33" applyNumberFormat="1" applyFont="1" applyFill="1" applyBorder="1" applyAlignment="1">
      <alignment horizontal="center" vertical="center" wrapText="1"/>
      <protection/>
    </xf>
    <xf numFmtId="206" fontId="6" fillId="33" borderId="14" xfId="33" applyNumberFormat="1" applyFont="1" applyFill="1" applyBorder="1" applyAlignment="1">
      <alignment horizontal="left" vertical="center" wrapText="1"/>
      <protection/>
    </xf>
    <xf numFmtId="206" fontId="6" fillId="33" borderId="21" xfId="33" applyNumberFormat="1" applyFont="1" applyFill="1" applyBorder="1" applyAlignment="1">
      <alignment horizontal="left" vertical="center" wrapText="1"/>
      <protection/>
    </xf>
    <xf numFmtId="206" fontId="6" fillId="33" borderId="15" xfId="33" applyNumberFormat="1" applyFont="1" applyFill="1" applyBorder="1" applyAlignment="1">
      <alignment horizontal="left" vertical="center" wrapText="1"/>
      <protection/>
    </xf>
    <xf numFmtId="207" fontId="17" fillId="33" borderId="20" xfId="33" applyNumberFormat="1" applyFont="1" applyFill="1" applyBorder="1" applyAlignment="1">
      <alignment horizontal="center" vertical="center" wrapText="1"/>
      <protection/>
    </xf>
    <xf numFmtId="207" fontId="17" fillId="33" borderId="17" xfId="33" applyNumberFormat="1" applyFont="1" applyFill="1" applyBorder="1" applyAlignment="1">
      <alignment horizontal="center" vertical="center" wrapText="1"/>
      <protection/>
    </xf>
    <xf numFmtId="207" fontId="17" fillId="33" borderId="23" xfId="33" applyNumberFormat="1" applyFont="1" applyFill="1" applyBorder="1" applyAlignment="1">
      <alignment horizontal="center" vertical="center" wrapText="1"/>
      <protection/>
    </xf>
    <xf numFmtId="206" fontId="50" fillId="33" borderId="14" xfId="33" applyNumberFormat="1" applyFont="1" applyFill="1" applyBorder="1" applyAlignment="1">
      <alignment horizontal="left" vertical="center" wrapText="1"/>
      <protection/>
    </xf>
    <xf numFmtId="206" fontId="50" fillId="33" borderId="21" xfId="33" applyNumberFormat="1" applyFont="1" applyFill="1" applyBorder="1" applyAlignment="1">
      <alignment horizontal="left" vertical="center" wrapText="1"/>
      <protection/>
    </xf>
    <xf numFmtId="206" fontId="50" fillId="33" borderId="15" xfId="33" applyNumberFormat="1" applyFont="1" applyFill="1" applyBorder="1" applyAlignment="1">
      <alignment horizontal="left" vertical="center" wrapText="1"/>
      <protection/>
    </xf>
    <xf numFmtId="207" fontId="16" fillId="35" borderId="20" xfId="33" applyNumberFormat="1" applyFont="1" applyFill="1" applyBorder="1" applyAlignment="1">
      <alignment horizontal="center" vertical="center"/>
      <protection/>
    </xf>
    <xf numFmtId="207" fontId="16" fillId="35" borderId="17" xfId="33" applyNumberFormat="1" applyFont="1" applyFill="1" applyBorder="1" applyAlignment="1">
      <alignment horizontal="center" vertical="center"/>
      <protection/>
    </xf>
    <xf numFmtId="207" fontId="16" fillId="35" borderId="23" xfId="33" applyNumberFormat="1" applyFont="1" applyFill="1" applyBorder="1" applyAlignment="1">
      <alignment horizontal="center" vertical="center"/>
      <protection/>
    </xf>
    <xf numFmtId="0" fontId="50" fillId="33" borderId="20" xfId="0" applyNumberFormat="1" applyFont="1" applyFill="1" applyBorder="1" applyAlignment="1">
      <alignment horizontal="center" vertical="center" wrapText="1"/>
    </xf>
    <xf numFmtId="0" fontId="50" fillId="33" borderId="17" xfId="0" applyNumberFormat="1" applyFont="1" applyFill="1" applyBorder="1" applyAlignment="1">
      <alignment horizontal="center" vertical="center" wrapText="1"/>
    </xf>
    <xf numFmtId="0" fontId="50" fillId="33" borderId="23" xfId="0" applyNumberFormat="1" applyFont="1" applyFill="1" applyBorder="1" applyAlignment="1">
      <alignment horizontal="center" vertical="center" wrapText="1"/>
    </xf>
    <xf numFmtId="0" fontId="6" fillId="33" borderId="20" xfId="33" applyNumberFormat="1" applyFont="1" applyFill="1" applyBorder="1" applyAlignment="1">
      <alignment horizontal="center" vertical="center" wrapText="1"/>
      <protection/>
    </xf>
    <xf numFmtId="0" fontId="6" fillId="33" borderId="23" xfId="33" applyNumberFormat="1" applyFont="1" applyFill="1" applyBorder="1" applyAlignment="1">
      <alignment horizontal="center" vertical="center" wrapText="1"/>
      <protection/>
    </xf>
    <xf numFmtId="171" fontId="6" fillId="33" borderId="20" xfId="33" applyNumberFormat="1" applyFont="1" applyFill="1" applyBorder="1" applyAlignment="1">
      <alignment horizontal="center" vertical="center" wrapText="1"/>
      <protection/>
    </xf>
    <xf numFmtId="171" fontId="6" fillId="33" borderId="17" xfId="33" applyNumberFormat="1" applyFont="1" applyFill="1" applyBorder="1" applyAlignment="1">
      <alignment horizontal="center" vertical="center" wrapText="1"/>
      <protection/>
    </xf>
    <xf numFmtId="171" fontId="6" fillId="33" borderId="23" xfId="33" applyNumberFormat="1" applyFont="1" applyFill="1" applyBorder="1" applyAlignment="1">
      <alignment horizontal="center" vertical="center" wrapText="1"/>
      <protection/>
    </xf>
    <xf numFmtId="206" fontId="25" fillId="33" borderId="0" xfId="33" applyNumberFormat="1" applyFont="1" applyFill="1" applyBorder="1" applyAlignment="1">
      <alignment horizontal="center" vertical="center" wrapText="1"/>
      <protection/>
    </xf>
    <xf numFmtId="206" fontId="16" fillId="33" borderId="0" xfId="33" applyNumberFormat="1" applyFont="1" applyFill="1" applyBorder="1" applyAlignment="1">
      <alignment horizontal="center" vertical="center"/>
      <protection/>
    </xf>
    <xf numFmtId="206" fontId="6" fillId="33" borderId="14" xfId="33" applyNumberFormat="1" applyFont="1" applyFill="1" applyBorder="1" applyAlignment="1">
      <alignment horizontal="center" vertical="center" wrapText="1"/>
      <protection/>
    </xf>
    <xf numFmtId="206" fontId="6" fillId="33" borderId="21" xfId="33" applyNumberFormat="1" applyFont="1" applyFill="1" applyBorder="1" applyAlignment="1">
      <alignment horizontal="center" vertical="center" wrapText="1"/>
      <protection/>
    </xf>
    <xf numFmtId="206" fontId="6" fillId="33" borderId="15" xfId="33" applyNumberFormat="1" applyFont="1" applyFill="1" applyBorder="1" applyAlignment="1">
      <alignment horizontal="center" vertical="center" wrapText="1"/>
      <protection/>
    </xf>
    <xf numFmtId="206" fontId="6" fillId="33" borderId="20" xfId="33" applyNumberFormat="1" applyFont="1" applyFill="1" applyBorder="1" applyAlignment="1">
      <alignment horizontal="center" vertical="center" wrapText="1"/>
      <protection/>
    </xf>
    <xf numFmtId="206" fontId="6" fillId="33" borderId="17" xfId="33" applyNumberFormat="1" applyFont="1" applyFill="1" applyBorder="1" applyAlignment="1">
      <alignment horizontal="center" vertical="center" wrapText="1"/>
      <protection/>
    </xf>
    <xf numFmtId="206" fontId="6" fillId="33" borderId="23" xfId="33" applyNumberFormat="1" applyFont="1" applyFill="1" applyBorder="1" applyAlignment="1">
      <alignment horizontal="center" vertical="center" wrapText="1"/>
      <protection/>
    </xf>
    <xf numFmtId="207" fontId="6" fillId="33" borderId="20" xfId="33" applyNumberFormat="1" applyFont="1" applyFill="1" applyBorder="1" applyAlignment="1">
      <alignment horizontal="center" vertical="center" wrapText="1"/>
      <protection/>
    </xf>
    <xf numFmtId="207" fontId="6" fillId="33" borderId="17" xfId="33" applyNumberFormat="1" applyFont="1" applyFill="1" applyBorder="1" applyAlignment="1">
      <alignment horizontal="center" vertical="center" wrapText="1"/>
      <protection/>
    </xf>
    <xf numFmtId="207" fontId="6" fillId="33" borderId="23" xfId="33" applyNumberFormat="1" applyFont="1" applyFill="1" applyBorder="1" applyAlignment="1">
      <alignment horizontal="center" vertical="center" wrapText="1"/>
      <protection/>
    </xf>
    <xf numFmtId="171" fontId="6" fillId="33" borderId="14" xfId="33" applyNumberFormat="1" applyFont="1" applyFill="1" applyBorder="1" applyAlignment="1">
      <alignment horizontal="center" vertical="center" wrapText="1"/>
      <protection/>
    </xf>
    <xf numFmtId="171" fontId="6" fillId="33" borderId="15" xfId="33" applyNumberFormat="1" applyFont="1" applyFill="1" applyBorder="1" applyAlignment="1">
      <alignment horizontal="center" vertical="center" wrapText="1"/>
      <protection/>
    </xf>
    <xf numFmtId="207" fontId="6" fillId="33" borderId="14" xfId="33" applyNumberFormat="1" applyFont="1" applyFill="1" applyBorder="1" applyAlignment="1">
      <alignment horizontal="left" vertical="center"/>
      <protection/>
    </xf>
    <xf numFmtId="207" fontId="6" fillId="33" borderId="21" xfId="33" applyNumberFormat="1" applyFont="1" applyFill="1" applyBorder="1" applyAlignment="1">
      <alignment horizontal="left" vertical="center"/>
      <protection/>
    </xf>
    <xf numFmtId="207" fontId="6" fillId="33" borderId="15" xfId="33" applyNumberFormat="1" applyFont="1" applyFill="1" applyBorder="1" applyAlignment="1">
      <alignment horizontal="left" vertical="center"/>
      <protection/>
    </xf>
    <xf numFmtId="207" fontId="17" fillId="35" borderId="20" xfId="33" applyNumberFormat="1" applyFont="1" applyFill="1" applyBorder="1" applyAlignment="1">
      <alignment horizontal="center" vertical="center" wrapText="1"/>
      <protection/>
    </xf>
    <xf numFmtId="207" fontId="17" fillId="35" borderId="17" xfId="33" applyNumberFormat="1" applyFont="1" applyFill="1" applyBorder="1" applyAlignment="1">
      <alignment horizontal="center" vertical="center" wrapText="1"/>
      <protection/>
    </xf>
    <xf numFmtId="207" fontId="17" fillId="35" borderId="23" xfId="33" applyNumberFormat="1" applyFont="1" applyFill="1" applyBorder="1" applyAlignment="1">
      <alignment horizontal="center" vertical="center" wrapText="1"/>
      <protection/>
    </xf>
    <xf numFmtId="207" fontId="17" fillId="40" borderId="20" xfId="33" applyNumberFormat="1" applyFont="1" applyFill="1" applyBorder="1" applyAlignment="1">
      <alignment horizontal="center" vertical="center" wrapText="1"/>
      <protection/>
    </xf>
    <xf numFmtId="207" fontId="17" fillId="40" borderId="17" xfId="33" applyNumberFormat="1" applyFont="1" applyFill="1" applyBorder="1" applyAlignment="1">
      <alignment horizontal="center" vertical="center" wrapText="1"/>
      <protection/>
    </xf>
    <xf numFmtId="207" fontId="17" fillId="40" borderId="23" xfId="33" applyNumberFormat="1" applyFont="1" applyFill="1" applyBorder="1" applyAlignment="1">
      <alignment horizontal="center" vertical="center" wrapText="1"/>
      <protection/>
    </xf>
    <xf numFmtId="0" fontId="6" fillId="33" borderId="14" xfId="35" applyFont="1" applyFill="1" applyBorder="1">
      <alignment/>
      <protection/>
    </xf>
    <xf numFmtId="0" fontId="6" fillId="33" borderId="21" xfId="35" applyFont="1" applyFill="1" applyBorder="1">
      <alignment/>
      <protection/>
    </xf>
    <xf numFmtId="0" fontId="6" fillId="33" borderId="15" xfId="35" applyFont="1" applyFill="1" applyBorder="1">
      <alignment/>
      <protection/>
    </xf>
    <xf numFmtId="0" fontId="32" fillId="33" borderId="0" xfId="35" applyFont="1" applyFill="1" applyAlignment="1">
      <alignment horizontal="center" wrapText="1"/>
      <protection/>
    </xf>
    <xf numFmtId="1" fontId="6" fillId="33" borderId="14" xfId="35" applyNumberFormat="1" applyFont="1" applyFill="1" applyBorder="1" applyAlignment="1">
      <alignment vertical="center" wrapText="1"/>
      <protection/>
    </xf>
    <xf numFmtId="1" fontId="6" fillId="33" borderId="21" xfId="35" applyNumberFormat="1" applyFont="1" applyFill="1" applyBorder="1" applyAlignment="1">
      <alignment vertical="center" wrapText="1"/>
      <protection/>
    </xf>
    <xf numFmtId="1" fontId="6" fillId="33" borderId="15" xfId="35" applyNumberFormat="1" applyFont="1" applyFill="1" applyBorder="1" applyAlignment="1">
      <alignment vertical="center" wrapText="1"/>
      <protection/>
    </xf>
    <xf numFmtId="0" fontId="6" fillId="33" borderId="14" xfId="35" applyFont="1" applyFill="1" applyBorder="1" applyAlignment="1">
      <alignment horizontal="left" vertical="center" wrapText="1"/>
      <protection/>
    </xf>
    <xf numFmtId="0" fontId="6" fillId="33" borderId="21" xfId="35" applyFont="1" applyFill="1" applyBorder="1" applyAlignment="1">
      <alignment horizontal="left" vertical="center" wrapText="1"/>
      <protection/>
    </xf>
    <xf numFmtId="0" fontId="6" fillId="33" borderId="15" xfId="35" applyFont="1" applyFill="1" applyBorder="1" applyAlignment="1">
      <alignment horizontal="left" vertical="center" wrapText="1"/>
      <protection/>
    </xf>
    <xf numFmtId="0" fontId="6" fillId="33" borderId="14" xfId="35" applyFont="1" applyFill="1" applyBorder="1" applyAlignment="1">
      <alignment horizontal="justify" vertical="center" wrapText="1"/>
      <protection/>
    </xf>
    <xf numFmtId="0" fontId="6" fillId="33" borderId="21" xfId="35" applyFont="1" applyFill="1" applyBorder="1" applyAlignment="1">
      <alignment horizontal="justify" vertical="center" wrapText="1"/>
      <protection/>
    </xf>
    <xf numFmtId="0" fontId="6" fillId="33" borderId="15" xfId="35" applyFont="1" applyFill="1" applyBorder="1" applyAlignment="1">
      <alignment horizontal="justify" vertical="center" wrapText="1"/>
      <protection/>
    </xf>
    <xf numFmtId="206" fontId="6" fillId="33" borderId="22" xfId="33" applyNumberFormat="1" applyFont="1" applyFill="1" applyBorder="1" applyAlignment="1">
      <alignment horizontal="center" vertical="center" wrapText="1"/>
      <protection/>
    </xf>
    <xf numFmtId="206" fontId="6" fillId="33" borderId="26" xfId="33" applyNumberFormat="1" applyFont="1" applyFill="1" applyBorder="1" applyAlignment="1">
      <alignment horizontal="center" vertical="center" wrapText="1"/>
      <protection/>
    </xf>
    <xf numFmtId="206" fontId="6" fillId="33" borderId="27" xfId="33" applyNumberFormat="1" applyFont="1" applyFill="1" applyBorder="1" applyAlignment="1">
      <alignment horizontal="center" vertical="center" wrapText="1"/>
      <protection/>
    </xf>
    <xf numFmtId="206" fontId="6" fillId="33" borderId="16" xfId="33" applyNumberFormat="1" applyFont="1" applyFill="1" applyBorder="1" applyAlignment="1">
      <alignment horizontal="center" vertical="center" wrapText="1"/>
      <protection/>
    </xf>
    <xf numFmtId="206" fontId="6" fillId="33" borderId="0" xfId="33" applyNumberFormat="1" applyFont="1" applyFill="1" applyBorder="1" applyAlignment="1">
      <alignment horizontal="center" vertical="center" wrapText="1"/>
      <protection/>
    </xf>
    <xf numFmtId="206" fontId="6" fillId="33" borderId="18" xfId="33" applyNumberFormat="1" applyFont="1" applyFill="1" applyBorder="1" applyAlignment="1">
      <alignment horizontal="center" vertical="center" wrapText="1"/>
      <protection/>
    </xf>
    <xf numFmtId="206" fontId="6" fillId="33" borderId="13" xfId="33" applyNumberFormat="1" applyFont="1" applyFill="1" applyBorder="1" applyAlignment="1">
      <alignment horizontal="center" vertical="center" wrapText="1"/>
      <protection/>
    </xf>
    <xf numFmtId="206" fontId="6" fillId="33" borderId="24" xfId="33" applyNumberFormat="1" applyFont="1" applyFill="1" applyBorder="1" applyAlignment="1">
      <alignment horizontal="center" vertical="center" wrapText="1"/>
      <protection/>
    </xf>
    <xf numFmtId="206" fontId="6" fillId="33" borderId="25" xfId="33" applyNumberFormat="1" applyFont="1" applyFill="1" applyBorder="1" applyAlignment="1">
      <alignment horizontal="center" vertical="center" wrapText="1"/>
      <protection/>
    </xf>
    <xf numFmtId="206" fontId="16" fillId="33" borderId="0" xfId="33" applyNumberFormat="1" applyFont="1" applyFill="1" applyBorder="1" applyAlignment="1">
      <alignment horizontal="center" vertical="center" wrapText="1"/>
      <protection/>
    </xf>
    <xf numFmtId="206" fontId="6" fillId="33" borderId="24" xfId="33" applyNumberFormat="1" applyFont="1" applyFill="1" applyBorder="1" applyAlignment="1">
      <alignment horizontal="center" vertical="center"/>
      <protection/>
    </xf>
    <xf numFmtId="0" fontId="16" fillId="33" borderId="12" xfId="33" applyNumberFormat="1" applyFont="1" applyFill="1" applyBorder="1" applyAlignment="1">
      <alignment horizontal="center" vertical="center" wrapText="1"/>
      <protection/>
    </xf>
    <xf numFmtId="1" fontId="6" fillId="33" borderId="14" xfId="35" applyNumberFormat="1" applyFont="1" applyFill="1" applyBorder="1" applyAlignment="1">
      <alignment horizontal="left" vertical="center" wrapText="1"/>
      <protection/>
    </xf>
    <xf numFmtId="1" fontId="6" fillId="33" borderId="21" xfId="35" applyNumberFormat="1" applyFont="1" applyFill="1" applyBorder="1" applyAlignment="1">
      <alignment horizontal="left" vertical="center" wrapText="1"/>
      <protection/>
    </xf>
    <xf numFmtId="1" fontId="6" fillId="33" borderId="15" xfId="35" applyNumberFormat="1" applyFont="1" applyFill="1" applyBorder="1" applyAlignment="1">
      <alignment horizontal="left" vertical="center" wrapText="1"/>
      <protection/>
    </xf>
    <xf numFmtId="206" fontId="6" fillId="35" borderId="14" xfId="33" applyNumberFormat="1" applyFont="1" applyFill="1" applyBorder="1" applyAlignment="1">
      <alignment horizontal="left" vertical="center" wrapText="1"/>
      <protection/>
    </xf>
    <xf numFmtId="206" fontId="6" fillId="35" borderId="21" xfId="33" applyNumberFormat="1" applyFont="1" applyFill="1" applyBorder="1" applyAlignment="1">
      <alignment horizontal="left" vertical="center" wrapText="1"/>
      <protection/>
    </xf>
    <xf numFmtId="206" fontId="6" fillId="35" borderId="15" xfId="33" applyNumberFormat="1" applyFont="1" applyFill="1" applyBorder="1" applyAlignment="1">
      <alignment horizontal="left" vertical="center" wrapText="1"/>
      <protection/>
    </xf>
    <xf numFmtId="207" fontId="17" fillId="37" borderId="20" xfId="33" applyNumberFormat="1" applyFont="1" applyFill="1" applyBorder="1" applyAlignment="1">
      <alignment horizontal="center" vertical="center" wrapText="1"/>
      <protection/>
    </xf>
    <xf numFmtId="207" fontId="17" fillId="37" borderId="17" xfId="33" applyNumberFormat="1" applyFont="1" applyFill="1" applyBorder="1" applyAlignment="1">
      <alignment horizontal="center" vertical="center" wrapText="1"/>
      <protection/>
    </xf>
    <xf numFmtId="207" fontId="17" fillId="37" borderId="23" xfId="33" applyNumberFormat="1" applyFont="1" applyFill="1" applyBorder="1" applyAlignment="1">
      <alignment horizontal="center" vertical="center" wrapText="1"/>
      <protection/>
    </xf>
    <xf numFmtId="206" fontId="16" fillId="37" borderId="20" xfId="33" applyNumberFormat="1" applyFont="1" applyFill="1" applyBorder="1" applyAlignment="1">
      <alignment horizontal="center" vertical="center" wrapText="1"/>
      <protection/>
    </xf>
    <xf numFmtId="206" fontId="16" fillId="37" borderId="17" xfId="33" applyNumberFormat="1" applyFont="1" applyFill="1" applyBorder="1" applyAlignment="1">
      <alignment horizontal="center" vertical="center" wrapText="1"/>
      <protection/>
    </xf>
    <xf numFmtId="206" fontId="16" fillId="37" borderId="23" xfId="33" applyNumberFormat="1" applyFont="1" applyFill="1" applyBorder="1" applyAlignment="1">
      <alignment horizontal="center" vertical="center" wrapText="1"/>
      <protection/>
    </xf>
    <xf numFmtId="206" fontId="16" fillId="40" borderId="20" xfId="33" applyNumberFormat="1" applyFont="1" applyFill="1" applyBorder="1" applyAlignment="1">
      <alignment horizontal="center" vertical="center" wrapText="1"/>
      <protection/>
    </xf>
    <xf numFmtId="206" fontId="16" fillId="40" borderId="17" xfId="33" applyNumberFormat="1" applyFont="1" applyFill="1" applyBorder="1" applyAlignment="1">
      <alignment horizontal="center" vertical="center" wrapText="1"/>
      <protection/>
    </xf>
    <xf numFmtId="206" fontId="16" fillId="40" borderId="23" xfId="33" applyNumberFormat="1" applyFont="1" applyFill="1" applyBorder="1" applyAlignment="1">
      <alignment horizontal="center" vertical="center" wrapText="1"/>
      <protection/>
    </xf>
    <xf numFmtId="207" fontId="17" fillId="33" borderId="20" xfId="33" applyNumberFormat="1" applyFont="1" applyFill="1" applyBorder="1" applyAlignment="1">
      <alignment horizontal="center" vertical="center"/>
      <protection/>
    </xf>
    <xf numFmtId="207" fontId="17" fillId="33" borderId="17" xfId="33" applyNumberFormat="1" applyFont="1" applyFill="1" applyBorder="1" applyAlignment="1">
      <alignment horizontal="center" vertical="center"/>
      <protection/>
    </xf>
    <xf numFmtId="1" fontId="6" fillId="35" borderId="12" xfId="34" applyNumberFormat="1" applyFont="1" applyFill="1" applyBorder="1" applyAlignment="1">
      <alignment vertical="center" wrapText="1"/>
      <protection/>
    </xf>
    <xf numFmtId="198" fontId="6" fillId="33" borderId="12" xfId="34" applyNumberFormat="1" applyFont="1" applyFill="1" applyBorder="1" applyAlignment="1">
      <alignment horizontal="center" vertical="center" wrapText="1"/>
      <protection/>
    </xf>
    <xf numFmtId="1" fontId="6" fillId="33" borderId="12" xfId="34" applyNumberFormat="1" applyFont="1" applyFill="1" applyBorder="1" applyAlignment="1">
      <alignment vertical="center" wrapText="1"/>
      <protection/>
    </xf>
    <xf numFmtId="2" fontId="6" fillId="33" borderId="12" xfId="34" applyNumberFormat="1" applyFont="1" applyFill="1" applyBorder="1" applyAlignment="1">
      <alignment horizontal="center" vertical="center" wrapText="1"/>
      <protection/>
    </xf>
    <xf numFmtId="2" fontId="6" fillId="33" borderId="12" xfId="0" applyNumberFormat="1" applyFont="1" applyFill="1" applyBorder="1" applyAlignment="1">
      <alignment horizontal="center" vertical="center" wrapText="1"/>
    </xf>
    <xf numFmtId="0" fontId="6" fillId="33" borderId="12" xfId="34" applyFont="1" applyFill="1" applyBorder="1" applyAlignment="1">
      <alignment horizontal="center" vertical="center" wrapText="1"/>
      <protection/>
    </xf>
    <xf numFmtId="1" fontId="6" fillId="33" borderId="12" xfId="34" applyNumberFormat="1" applyFont="1" applyFill="1" applyBorder="1" applyAlignment="1">
      <alignment horizontal="center" vertical="center" wrapText="1"/>
      <protection/>
    </xf>
    <xf numFmtId="171" fontId="6" fillId="33" borderId="12" xfId="34" applyNumberFormat="1" applyFont="1" applyFill="1" applyBorder="1" applyAlignment="1">
      <alignment horizontal="center" vertical="center" wrapText="1"/>
      <protection/>
    </xf>
    <xf numFmtId="171" fontId="6" fillId="33" borderId="12" xfId="0" applyNumberFormat="1" applyFont="1" applyFill="1" applyBorder="1" applyAlignment="1">
      <alignment horizontal="center" vertical="center" wrapText="1"/>
    </xf>
    <xf numFmtId="0" fontId="6" fillId="33" borderId="12" xfId="34" applyNumberFormat="1" applyFont="1" applyFill="1" applyBorder="1" applyAlignment="1">
      <alignment horizontal="center" vertical="center" wrapText="1"/>
      <protection/>
    </xf>
    <xf numFmtId="1" fontId="6" fillId="35" borderId="12" xfId="34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center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center" wrapText="1"/>
    </xf>
    <xf numFmtId="0" fontId="11" fillId="0" borderId="12" xfId="35" applyFont="1" applyFill="1" applyBorder="1" applyAlignment="1">
      <alignment horizontal="center" vertical="center"/>
      <protection/>
    </xf>
    <xf numFmtId="206" fontId="11" fillId="0" borderId="12" xfId="35" applyNumberFormat="1" applyFont="1" applyFill="1" applyBorder="1" applyAlignment="1">
      <alignment horizontal="center" vertical="center" wrapText="1"/>
      <protection/>
    </xf>
    <xf numFmtId="2" fontId="11" fillId="0" borderId="12" xfId="35" applyNumberFormat="1" applyFont="1" applyFill="1" applyBorder="1" applyAlignment="1">
      <alignment horizontal="center" vertical="center"/>
      <protection/>
    </xf>
    <xf numFmtId="206" fontId="11" fillId="0" borderId="20" xfId="35" applyNumberFormat="1" applyFont="1" applyFill="1" applyBorder="1" applyAlignment="1">
      <alignment horizontal="center" vertical="center"/>
      <protection/>
    </xf>
    <xf numFmtId="206" fontId="11" fillId="0" borderId="23" xfId="35" applyNumberFormat="1" applyFont="1" applyFill="1" applyBorder="1" applyAlignment="1">
      <alignment horizontal="center" vertical="center"/>
      <protection/>
    </xf>
    <xf numFmtId="206" fontId="11" fillId="0" borderId="17" xfId="35" applyNumberFormat="1" applyFont="1" applyFill="1" applyBorder="1" applyAlignment="1">
      <alignment horizontal="center" vertical="center"/>
      <protection/>
    </xf>
    <xf numFmtId="2" fontId="32" fillId="0" borderId="12" xfId="0" applyNumberFormat="1" applyFont="1" applyBorder="1" applyAlignment="1">
      <alignment horizontal="center" vertical="center" wrapText="1"/>
    </xf>
    <xf numFmtId="2" fontId="32" fillId="0" borderId="20" xfId="0" applyNumberFormat="1" applyFont="1" applyBorder="1" applyAlignment="1">
      <alignment horizontal="center" vertical="center" wrapText="1"/>
    </xf>
    <xf numFmtId="2" fontId="32" fillId="0" borderId="23" xfId="0" applyNumberFormat="1" applyFont="1" applyBorder="1" applyAlignment="1">
      <alignment horizontal="center" vertical="center" wrapText="1"/>
    </xf>
    <xf numFmtId="0" fontId="32" fillId="0" borderId="12" xfId="0" applyNumberFormat="1" applyFont="1" applyBorder="1" applyAlignment="1">
      <alignment horizontal="center" vertical="center" wrapText="1"/>
    </xf>
    <xf numFmtId="0" fontId="34" fillId="41" borderId="28" xfId="0" applyFont="1" applyFill="1" applyBorder="1" applyAlignment="1">
      <alignment horizontal="center" vertical="center" wrapText="1"/>
    </xf>
    <xf numFmtId="0" fontId="34" fillId="41" borderId="29" xfId="0" applyFont="1" applyFill="1" applyBorder="1" applyAlignment="1">
      <alignment horizontal="center" vertical="center" wrapText="1"/>
    </xf>
    <xf numFmtId="0" fontId="36" fillId="41" borderId="28" xfId="0" applyFont="1" applyFill="1" applyBorder="1" applyAlignment="1">
      <alignment horizontal="center" vertical="center" wrapText="1"/>
    </xf>
    <xf numFmtId="0" fontId="36" fillId="41" borderId="10" xfId="0" applyFont="1" applyFill="1" applyBorder="1" applyAlignment="1">
      <alignment horizontal="center" vertical="center" wrapText="1"/>
    </xf>
    <xf numFmtId="0" fontId="34" fillId="41" borderId="28" xfId="0" applyFont="1" applyFill="1" applyBorder="1" applyAlignment="1">
      <alignment horizontal="center" vertical="center" wrapText="1"/>
    </xf>
    <xf numFmtId="0" fontId="34" fillId="41" borderId="10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Normal_Таблица 4. ПГИ 2004 - 2006" xfId="34"/>
    <cellStyle name="Normal_Таблица 5. ПТП 2004-200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MED\SharedDoc\&#1058;&#1072;&#1073;&#1083;&#1080;&#1094;&#1072;%202.%20&#1042;&#1099;&#1087;&#1086;&#1083;&#1085;&#1077;&#1085;&#1080;&#1077;%20&#1055;&#1043;&#1048;%202001%20-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zoomScale="145" zoomScaleNormal="145" zoomScalePageLayoutView="0" workbookViewId="0" topLeftCell="A10">
      <selection activeCell="D24" sqref="D24"/>
    </sheetView>
  </sheetViews>
  <sheetFormatPr defaultColWidth="9.00390625" defaultRowHeight="12.75"/>
  <cols>
    <col min="1" max="16384" width="9.125" style="1" customWidth="1"/>
  </cols>
  <sheetData>
    <row r="2" spans="4:9" ht="66.75" customHeight="1">
      <c r="D2" s="380" t="s">
        <v>504</v>
      </c>
      <c r="E2" s="380"/>
      <c r="F2" s="380"/>
      <c r="G2" s="380"/>
      <c r="H2" s="380"/>
      <c r="I2" s="380"/>
    </row>
    <row r="21" spans="1:9" ht="26.25">
      <c r="A21" s="381" t="s">
        <v>833</v>
      </c>
      <c r="B21" s="381"/>
      <c r="C21" s="381"/>
      <c r="D21" s="381"/>
      <c r="E21" s="381"/>
      <c r="F21" s="381"/>
      <c r="G21" s="381"/>
      <c r="H21" s="381"/>
      <c r="I21" s="381"/>
    </row>
    <row r="22" ht="22.5">
      <c r="C22" s="2"/>
    </row>
    <row r="23" ht="22.5">
      <c r="C23" s="2"/>
    </row>
    <row r="24" ht="22.5">
      <c r="C24" s="3" t="s">
        <v>168</v>
      </c>
    </row>
  </sheetData>
  <sheetProtection/>
  <mergeCells count="2">
    <mergeCell ref="D2:I2"/>
    <mergeCell ref="A21:I21"/>
  </mergeCells>
  <printOptions/>
  <pageMargins left="0.75" right="0.75" top="1" bottom="1" header="0.5" footer="0.5"/>
  <pageSetup firstPageNumber="50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5:E17"/>
  <sheetViews>
    <sheetView zoomScalePageLayoutView="0" workbookViewId="0" topLeftCell="A1">
      <selection activeCell="B5" sqref="B5"/>
    </sheetView>
  </sheetViews>
  <sheetFormatPr defaultColWidth="9.00390625" defaultRowHeight="12.75"/>
  <cols>
    <col min="2" max="2" width="12.75390625" style="0" bestFit="1" customWidth="1"/>
    <col min="3" max="5" width="15.75390625" style="0" bestFit="1" customWidth="1"/>
  </cols>
  <sheetData>
    <row r="5" spans="2:5" ht="19.5" thickBot="1">
      <c r="B5" s="90">
        <v>1269276</v>
      </c>
      <c r="C5" s="95">
        <f>+B5/B17</f>
        <v>0.4836442615454961</v>
      </c>
      <c r="D5" s="91"/>
      <c r="E5" s="92"/>
    </row>
    <row r="6" spans="2:5" ht="19.5" thickBot="1">
      <c r="B6" s="93">
        <v>4236</v>
      </c>
      <c r="C6" s="95">
        <f>+B6/B17</f>
        <v>0.0016140832190214907</v>
      </c>
      <c r="D6" s="91"/>
      <c r="E6" s="91"/>
    </row>
    <row r="7" spans="2:5" ht="19.5" thickBot="1">
      <c r="B7" s="93">
        <v>21000</v>
      </c>
      <c r="C7" s="95">
        <f>+B7/B17</f>
        <v>0.00800182898948331</v>
      </c>
      <c r="D7" s="91"/>
      <c r="E7" s="91"/>
    </row>
    <row r="8" spans="2:5" ht="19.5" thickBot="1">
      <c r="B8" s="93">
        <v>16000</v>
      </c>
      <c r="C8" s="95">
        <f>+B8/B17</f>
        <v>0.006096631611034903</v>
      </c>
      <c r="D8" s="91"/>
      <c r="E8" s="91"/>
    </row>
    <row r="9" spans="2:5" ht="19.5" thickBot="1">
      <c r="B9" s="93">
        <v>1000</v>
      </c>
      <c r="C9" s="95">
        <f>+B9/B17</f>
        <v>0.00038103947568968145</v>
      </c>
      <c r="D9" s="91"/>
      <c r="E9" s="91"/>
    </row>
    <row r="10" spans="2:5" ht="19.5" thickBot="1">
      <c r="B10" s="93">
        <v>3000</v>
      </c>
      <c r="C10" s="95">
        <f>+B10/B17</f>
        <v>0.0011431184270690445</v>
      </c>
      <c r="D10" s="91"/>
      <c r="E10" s="91"/>
    </row>
    <row r="11" spans="2:5" ht="19.5" thickBot="1">
      <c r="B11" s="93">
        <v>284753</v>
      </c>
      <c r="C11" s="95">
        <f>+B11/B17</f>
        <v>0.10850213382106386</v>
      </c>
      <c r="D11" s="93"/>
      <c r="E11" s="91"/>
    </row>
    <row r="12" spans="2:5" ht="19.5" thickBot="1">
      <c r="B12" s="93">
        <v>102554</v>
      </c>
      <c r="C12" s="95">
        <f>+B12/B17</f>
        <v>0.03907712238987959</v>
      </c>
      <c r="D12" s="93"/>
      <c r="E12" s="91"/>
    </row>
    <row r="13" spans="2:5" ht="19.5" thickBot="1">
      <c r="B13" s="93">
        <v>248427</v>
      </c>
      <c r="C13" s="95">
        <f>+B13/B17</f>
        <v>0.09466049382716049</v>
      </c>
      <c r="D13" s="91"/>
      <c r="E13" s="91"/>
    </row>
    <row r="14" spans="2:5" ht="19.5" thickBot="1">
      <c r="B14" s="93">
        <v>97583</v>
      </c>
      <c r="C14" s="95">
        <f>+B14/B17</f>
        <v>0.037182975156226185</v>
      </c>
      <c r="D14" s="91"/>
      <c r="E14" s="91"/>
    </row>
    <row r="15" spans="2:5" ht="19.5" thickBot="1">
      <c r="B15" s="93">
        <v>23225</v>
      </c>
      <c r="C15" s="95">
        <f>+B15/B17</f>
        <v>0.008849641822892851</v>
      </c>
      <c r="D15" s="91"/>
      <c r="E15" s="91"/>
    </row>
    <row r="16" spans="2:5" ht="19.5" thickBot="1">
      <c r="B16" s="93">
        <v>553346</v>
      </c>
      <c r="C16" s="95">
        <f>+B16/B17</f>
        <v>0.21084666971498248</v>
      </c>
      <c r="D16" s="91"/>
      <c r="E16" s="91"/>
    </row>
    <row r="17" spans="2:5" ht="19.5" thickBot="1">
      <c r="B17" s="94">
        <v>2624400</v>
      </c>
      <c r="C17" s="95">
        <f>SUM(C5:C16)</f>
        <v>0.9999999999999999</v>
      </c>
      <c r="D17" s="94"/>
      <c r="E17" s="9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35.125" style="0" customWidth="1"/>
    <col min="2" max="2" width="11.125" style="0" customWidth="1"/>
    <col min="3" max="3" width="16.875" style="8" customWidth="1"/>
    <col min="4" max="4" width="9.25390625" style="9" customWidth="1"/>
    <col min="5" max="5" width="11.375" style="9" customWidth="1"/>
    <col min="6" max="6" width="19.625" style="8" customWidth="1"/>
    <col min="7" max="7" width="8.375" style="9" customWidth="1"/>
    <col min="8" max="8" width="10.00390625" style="9" customWidth="1"/>
    <col min="9" max="9" width="20.00390625" style="8" customWidth="1"/>
    <col min="10" max="10" width="9.25390625" style="9" bestFit="1" customWidth="1"/>
  </cols>
  <sheetData>
    <row r="1" spans="1:10" ht="29.25" customHeight="1">
      <c r="A1" s="382" t="s">
        <v>254</v>
      </c>
      <c r="B1" s="384" t="s">
        <v>255</v>
      </c>
      <c r="C1" s="384"/>
      <c r="D1" s="384"/>
      <c r="E1" s="384" t="s">
        <v>256</v>
      </c>
      <c r="F1" s="384"/>
      <c r="G1" s="384"/>
      <c r="H1" s="384" t="s">
        <v>834</v>
      </c>
      <c r="I1" s="384"/>
      <c r="J1" s="384"/>
    </row>
    <row r="2" spans="1:14" ht="26.25" customHeight="1">
      <c r="A2" s="383"/>
      <c r="B2" s="50" t="s">
        <v>405</v>
      </c>
      <c r="C2" s="51" t="s">
        <v>257</v>
      </c>
      <c r="D2" s="52" t="s">
        <v>169</v>
      </c>
      <c r="E2" s="50" t="s">
        <v>405</v>
      </c>
      <c r="F2" s="51" t="s">
        <v>257</v>
      </c>
      <c r="G2" s="52" t="s">
        <v>169</v>
      </c>
      <c r="H2" s="50" t="s">
        <v>405</v>
      </c>
      <c r="I2" s="51" t="s">
        <v>257</v>
      </c>
      <c r="J2" s="53" t="s">
        <v>169</v>
      </c>
      <c r="K2" s="4"/>
      <c r="L2" s="4"/>
      <c r="M2" s="4"/>
      <c r="N2" s="4"/>
    </row>
    <row r="3" spans="1:14" ht="16.5" customHeight="1">
      <c r="A3" s="285" t="s">
        <v>406</v>
      </c>
      <c r="B3" s="54">
        <v>0</v>
      </c>
      <c r="C3" s="264">
        <v>0</v>
      </c>
      <c r="D3" s="218">
        <v>0</v>
      </c>
      <c r="E3" s="55">
        <v>3</v>
      </c>
      <c r="F3" s="264">
        <f>+'Чадвали чамбастии 3'!C11</f>
        <v>95500</v>
      </c>
      <c r="G3" s="218">
        <f>+F3*100/F13</f>
        <v>0.6802417466625025</v>
      </c>
      <c r="H3" s="55">
        <f>+B3+E3</f>
        <v>3</v>
      </c>
      <c r="I3" s="264">
        <f>+C3+F3</f>
        <v>95500</v>
      </c>
      <c r="J3" s="218">
        <f>+I3*100/I13</f>
        <v>0.6292933373202196</v>
      </c>
      <c r="K3" s="5"/>
      <c r="L3" s="5"/>
      <c r="M3" s="5"/>
      <c r="N3" s="5"/>
    </row>
    <row r="4" spans="1:14" ht="15" customHeight="1">
      <c r="A4" s="285" t="s">
        <v>505</v>
      </c>
      <c r="B4" s="54">
        <v>3</v>
      </c>
      <c r="C4" s="264">
        <f>+'Чадвали чамбастии 3'!C17</f>
        <v>53775</v>
      </c>
      <c r="D4" s="218">
        <f>+C4*100/C13</f>
        <v>4.731107681858412</v>
      </c>
      <c r="E4" s="55">
        <v>2</v>
      </c>
      <c r="F4" s="264">
        <f>+'Чадвали чамбастии 3'!C21</f>
        <v>27150</v>
      </c>
      <c r="G4" s="59">
        <f>+F4*100/F13</f>
        <v>0.193388098658502</v>
      </c>
      <c r="H4" s="55">
        <f aca="true" t="shared" si="0" ref="H4:H12">+B4+E4</f>
        <v>5</v>
      </c>
      <c r="I4" s="264">
        <f aca="true" t="shared" si="1" ref="I4:I12">+C4+F4</f>
        <v>80925</v>
      </c>
      <c r="J4" s="59">
        <f>+I4*100/I13</f>
        <v>0.5332519719648039</v>
      </c>
      <c r="K4" s="6"/>
      <c r="L4" s="6"/>
      <c r="M4" s="6"/>
      <c r="N4" s="6"/>
    </row>
    <row r="5" spans="1:14" ht="29.25" customHeight="1">
      <c r="A5" s="285" t="s">
        <v>258</v>
      </c>
      <c r="B5" s="54">
        <v>1</v>
      </c>
      <c r="C5" s="264">
        <f>+'Чадвали чамбастии 3'!C26</f>
        <v>31170</v>
      </c>
      <c r="D5" s="218">
        <f>+C5*100/C13</f>
        <v>2.742326851576508</v>
      </c>
      <c r="E5" s="55">
        <v>12</v>
      </c>
      <c r="F5" s="264">
        <f>+'Чадвали чамбастии 3'!C40</f>
        <v>587385</v>
      </c>
      <c r="G5" s="59">
        <f>+F5*100/F13</f>
        <v>4.1839141189880005</v>
      </c>
      <c r="H5" s="55">
        <f t="shared" si="0"/>
        <v>13</v>
      </c>
      <c r="I5" s="264">
        <f t="shared" si="1"/>
        <v>618555</v>
      </c>
      <c r="J5" s="59">
        <f>+I5*100/I13</f>
        <v>4.0759428300116065</v>
      </c>
      <c r="K5" s="6"/>
      <c r="L5" s="6"/>
      <c r="M5" s="6"/>
      <c r="N5" s="6"/>
    </row>
    <row r="6" spans="1:14" ht="30" customHeight="1">
      <c r="A6" s="285" t="s">
        <v>506</v>
      </c>
      <c r="B6" s="54">
        <v>4</v>
      </c>
      <c r="C6" s="264">
        <f>+'Чадвали чамбастии 3'!C53</f>
        <v>41604</v>
      </c>
      <c r="D6" s="218">
        <f>+C6*100/C13</f>
        <v>3.6603069083410023</v>
      </c>
      <c r="E6" s="55">
        <v>12</v>
      </c>
      <c r="F6" s="264">
        <f>+'Чадвали чамбастии 3'!C68</f>
        <v>160967</v>
      </c>
      <c r="G6" s="59">
        <f>+F6*100/F13</f>
        <v>1.146559929162545</v>
      </c>
      <c r="H6" s="55">
        <f t="shared" si="0"/>
        <v>16</v>
      </c>
      <c r="I6" s="264">
        <f t="shared" si="1"/>
        <v>202571</v>
      </c>
      <c r="J6" s="59">
        <f>+I6*100/I13</f>
        <v>1.3348333050711436</v>
      </c>
      <c r="K6" s="6"/>
      <c r="L6" s="6"/>
      <c r="M6" s="6"/>
      <c r="N6" s="6"/>
    </row>
    <row r="7" spans="1:14" ht="17.25" customHeight="1">
      <c r="A7" s="285" t="s">
        <v>229</v>
      </c>
      <c r="B7" s="54">
        <v>1</v>
      </c>
      <c r="C7" s="264">
        <f>+'Чадвали чамбастии 3'!C45</f>
        <v>30190</v>
      </c>
      <c r="D7" s="218">
        <f>+C7*100/C13</f>
        <v>2.6561067580716964</v>
      </c>
      <c r="E7" s="55">
        <v>0</v>
      </c>
      <c r="F7" s="264">
        <v>0</v>
      </c>
      <c r="G7" s="59">
        <f>+F7*100/F13</f>
        <v>0</v>
      </c>
      <c r="H7" s="55">
        <f t="shared" si="0"/>
        <v>1</v>
      </c>
      <c r="I7" s="264">
        <f t="shared" si="1"/>
        <v>30190</v>
      </c>
      <c r="J7" s="59">
        <f>+I7*100/I13</f>
        <v>0.1989357681015438</v>
      </c>
      <c r="K7" s="6"/>
      <c r="L7" s="6"/>
      <c r="M7" s="6"/>
      <c r="N7" s="6"/>
    </row>
    <row r="8" spans="1:14" ht="15" customHeight="1">
      <c r="A8" s="285" t="s">
        <v>170</v>
      </c>
      <c r="B8" s="54">
        <v>4</v>
      </c>
      <c r="C8" s="264">
        <f>+'Чадвали чамбастии 3'!C76</f>
        <v>141719</v>
      </c>
      <c r="D8" s="218">
        <f>+C8*100/C13</f>
        <v>12.468393297355506</v>
      </c>
      <c r="E8" s="55">
        <v>20</v>
      </c>
      <c r="F8" s="264">
        <f>+'Чадвали чамбастии 3'!C98</f>
        <v>4733329.6</v>
      </c>
      <c r="G8" s="59">
        <f>+F8*100/F13</f>
        <v>33.71527114799292</v>
      </c>
      <c r="H8" s="55">
        <f t="shared" si="0"/>
        <v>24</v>
      </c>
      <c r="I8" s="264">
        <f t="shared" si="1"/>
        <v>4875048.6</v>
      </c>
      <c r="J8" s="59">
        <f>+I8*100/I13</f>
        <v>32.12393301667292</v>
      </c>
      <c r="K8" s="6"/>
      <c r="L8" s="6"/>
      <c r="M8" s="6"/>
      <c r="N8" s="6"/>
    </row>
    <row r="9" spans="1:14" ht="16.5" customHeight="1">
      <c r="A9" s="284" t="s">
        <v>407</v>
      </c>
      <c r="B9" s="54">
        <v>9</v>
      </c>
      <c r="C9" s="264">
        <f>+'Чадвали чамбастии 3'!C111</f>
        <v>764324</v>
      </c>
      <c r="D9" s="218">
        <f>+C9*100/C13</f>
        <v>67.24498647752208</v>
      </c>
      <c r="E9" s="55">
        <v>24</v>
      </c>
      <c r="F9" s="264">
        <f>+'Чадвали чамбастии 3'!C137</f>
        <v>8228525</v>
      </c>
      <c r="G9" s="59">
        <f>+F9*100/F13</f>
        <v>58.61137401524679</v>
      </c>
      <c r="H9" s="55">
        <f t="shared" si="0"/>
        <v>33</v>
      </c>
      <c r="I9" s="264">
        <f t="shared" si="1"/>
        <v>8992849</v>
      </c>
      <c r="J9" s="59">
        <f>+I9*100/I13</f>
        <v>59.258010044259684</v>
      </c>
      <c r="K9" s="6"/>
      <c r="L9" s="6"/>
      <c r="M9" s="6"/>
      <c r="N9" s="6"/>
    </row>
    <row r="10" spans="1:14" ht="14.25" customHeight="1">
      <c r="A10" s="284" t="s">
        <v>171</v>
      </c>
      <c r="B10" s="54">
        <v>2</v>
      </c>
      <c r="C10" s="264">
        <f>+'Чадвали чамбастии 3'!C143</f>
        <v>42426</v>
      </c>
      <c r="D10" s="218">
        <f>+C10*100/C13</f>
        <v>3.732626211260344</v>
      </c>
      <c r="E10" s="55">
        <v>6</v>
      </c>
      <c r="F10" s="264">
        <f>+'Чадвали чамбастии 3'!C151</f>
        <v>127130</v>
      </c>
      <c r="G10" s="59">
        <f>+F10*100/F13</f>
        <v>0.9055406623372141</v>
      </c>
      <c r="H10" s="55">
        <f t="shared" si="0"/>
        <v>8</v>
      </c>
      <c r="I10" s="264">
        <f t="shared" si="1"/>
        <v>169556</v>
      </c>
      <c r="J10" s="59">
        <f>+I10*100/I13</f>
        <v>1.1172823152111744</v>
      </c>
      <c r="K10" s="6"/>
      <c r="L10" s="6"/>
      <c r="M10" s="6"/>
      <c r="N10" s="6"/>
    </row>
    <row r="11" spans="1:14" ht="16.5" customHeight="1">
      <c r="A11" s="285" t="s">
        <v>507</v>
      </c>
      <c r="B11" s="54">
        <v>2</v>
      </c>
      <c r="C11" s="264">
        <f>+'Чадвали чамбастии 3'!C157</f>
        <v>31418</v>
      </c>
      <c r="D11" s="218">
        <f>+C11*100/C13</f>
        <v>2.7641458140144604</v>
      </c>
      <c r="E11" s="55">
        <v>5</v>
      </c>
      <c r="F11" s="264">
        <f>+'Чадвали чамбастии 3'!C164</f>
        <v>65140</v>
      </c>
      <c r="G11" s="59">
        <f>+F11*100/F13</f>
        <v>0.4639889777758682</v>
      </c>
      <c r="H11" s="55">
        <f t="shared" si="0"/>
        <v>7</v>
      </c>
      <c r="I11" s="264">
        <f t="shared" si="1"/>
        <v>96558</v>
      </c>
      <c r="J11" s="59">
        <f>+I11*100/I13</f>
        <v>0.6362649849734635</v>
      </c>
      <c r="K11" s="6"/>
      <c r="L11" s="6"/>
      <c r="M11" s="6"/>
      <c r="N11" s="6"/>
    </row>
    <row r="12" spans="1:14" ht="18.75" customHeight="1">
      <c r="A12" s="284" t="s">
        <v>259</v>
      </c>
      <c r="B12" s="54">
        <v>0</v>
      </c>
      <c r="C12" s="264">
        <v>0</v>
      </c>
      <c r="D12" s="218">
        <f>+C12*100/C13</f>
        <v>0</v>
      </c>
      <c r="E12" s="55">
        <v>1</v>
      </c>
      <c r="F12" s="264">
        <f>+'Чадвали чамбастии 3'!C169</f>
        <v>14000</v>
      </c>
      <c r="G12" s="59">
        <f>+F12*100/F13</f>
        <v>0.09972130317565482</v>
      </c>
      <c r="H12" s="55">
        <f t="shared" si="0"/>
        <v>1</v>
      </c>
      <c r="I12" s="264">
        <f t="shared" si="1"/>
        <v>14000</v>
      </c>
      <c r="J12" s="59">
        <f>+I12*100/I13</f>
        <v>0.09225242641343534</v>
      </c>
      <c r="K12" s="7"/>
      <c r="L12" s="6"/>
      <c r="M12" s="6"/>
      <c r="N12" s="6"/>
    </row>
    <row r="13" spans="1:14" ht="20.25" customHeight="1">
      <c r="A13" s="56" t="s">
        <v>835</v>
      </c>
      <c r="B13" s="57">
        <f aca="true" t="shared" si="2" ref="B13:J13">SUM(B3:B12)</f>
        <v>26</v>
      </c>
      <c r="C13" s="264">
        <f t="shared" si="2"/>
        <v>1136626</v>
      </c>
      <c r="D13" s="59">
        <f t="shared" si="2"/>
        <v>100</v>
      </c>
      <c r="E13" s="58">
        <f t="shared" si="2"/>
        <v>85</v>
      </c>
      <c r="F13" s="264">
        <f t="shared" si="2"/>
        <v>14039126.6</v>
      </c>
      <c r="G13" s="59">
        <f t="shared" si="2"/>
        <v>100</v>
      </c>
      <c r="H13" s="58">
        <f>SUM(H3:H12)</f>
        <v>111</v>
      </c>
      <c r="I13" s="264">
        <f>SUM(I3:I12)</f>
        <v>15175752.6</v>
      </c>
      <c r="J13" s="59">
        <f t="shared" si="2"/>
        <v>100</v>
      </c>
      <c r="K13" s="7"/>
      <c r="L13" s="7"/>
      <c r="M13" s="7"/>
      <c r="N13" s="7"/>
    </row>
  </sheetData>
  <sheetProtection/>
  <mergeCells count="4">
    <mergeCell ref="A1:A2"/>
    <mergeCell ref="B1:D1"/>
    <mergeCell ref="E1:G1"/>
    <mergeCell ref="H1:J1"/>
  </mergeCells>
  <printOptions horizontalCentered="1"/>
  <pageMargins left="0.7874015748031497" right="0.7874015748031497" top="1.4960629921259843" bottom="0.984251968503937" header="0.9448818897637796" footer="0.5118110236220472"/>
  <pageSetup firstPageNumber="53" useFirstPageNumber="1" horizontalDpi="600" verticalDpi="600" orientation="landscape" paperSize="9" scale="98" r:id="rId1"/>
  <headerFooter scaleWithDoc="0" alignWithMargins="0">
    <oddHeader>&amp;C&amp;"Times New Roman Tj,обычный"&amp;14Љадвали љамъбастии 1: Таќсимоти маблаѓњо аз рўи соњањо дар доираи Барномаи давлатии сармоягузорї, грантњо ва сохтмони асосї  барои солњои 2013-2015   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95"/>
  <sheetViews>
    <sheetView zoomScale="110" zoomScaleNormal="110" zoomScaleSheetLayoutView="120" workbookViewId="0" topLeftCell="A1">
      <pane ySplit="3870" topLeftCell="A168" activePane="bottomLeft" state="split"/>
      <selection pane="topLeft" activeCell="B63" sqref="B63:B67"/>
      <selection pane="bottomLeft" activeCell="C178" sqref="C178"/>
    </sheetView>
  </sheetViews>
  <sheetFormatPr defaultColWidth="9.00390625" defaultRowHeight="12.75"/>
  <cols>
    <col min="1" max="1" width="7.00390625" style="196" customWidth="1"/>
    <col min="2" max="2" width="49.375" style="196" customWidth="1"/>
    <col min="3" max="3" width="22.75390625" style="196" customWidth="1"/>
    <col min="4" max="5" width="15.375" style="196" customWidth="1"/>
    <col min="6" max="6" width="17.00390625" style="205" customWidth="1"/>
    <col min="7" max="7" width="17.625" style="205" customWidth="1"/>
    <col min="8" max="8" width="17.125" style="206" customWidth="1"/>
    <col min="9" max="9" width="7.625" style="196" customWidth="1"/>
  </cols>
  <sheetData>
    <row r="1" spans="1:12" ht="51.75" customHeight="1">
      <c r="A1" s="415" t="s">
        <v>508</v>
      </c>
      <c r="B1" s="415"/>
      <c r="C1" s="415"/>
      <c r="D1" s="415"/>
      <c r="E1" s="415"/>
      <c r="F1" s="415"/>
      <c r="G1" s="415"/>
      <c r="H1" s="415"/>
      <c r="I1" s="161"/>
      <c r="J1" s="10"/>
      <c r="K1" s="10"/>
      <c r="L1" s="10"/>
    </row>
    <row r="2" spans="1:12" ht="21.75" customHeight="1">
      <c r="A2" s="162"/>
      <c r="B2" s="219"/>
      <c r="C2" s="220"/>
      <c r="D2" s="220"/>
      <c r="E2" s="163"/>
      <c r="F2" s="163"/>
      <c r="G2" s="416" t="s">
        <v>260</v>
      </c>
      <c r="H2" s="416"/>
      <c r="I2" s="164"/>
      <c r="J2" s="11"/>
      <c r="K2" s="11"/>
      <c r="L2" s="11"/>
    </row>
    <row r="3" spans="1:12" ht="12.75" customHeight="1">
      <c r="A3" s="423" t="s">
        <v>172</v>
      </c>
      <c r="B3" s="420" t="s">
        <v>261</v>
      </c>
      <c r="C3" s="420" t="s">
        <v>665</v>
      </c>
      <c r="D3" s="420" t="s">
        <v>666</v>
      </c>
      <c r="E3" s="412" t="s">
        <v>262</v>
      </c>
      <c r="F3" s="417" t="s">
        <v>667</v>
      </c>
      <c r="G3" s="418"/>
      <c r="H3" s="419"/>
      <c r="I3" s="407" t="s">
        <v>668</v>
      </c>
      <c r="J3" s="14"/>
      <c r="K3" s="12"/>
      <c r="L3" s="13"/>
    </row>
    <row r="4" spans="1:12" ht="12.75" customHeight="1">
      <c r="A4" s="424"/>
      <c r="B4" s="421"/>
      <c r="C4" s="421"/>
      <c r="D4" s="421"/>
      <c r="E4" s="413"/>
      <c r="F4" s="426" t="s">
        <v>150</v>
      </c>
      <c r="G4" s="427"/>
      <c r="H4" s="410" t="s">
        <v>263</v>
      </c>
      <c r="I4" s="408"/>
      <c r="J4" s="14"/>
      <c r="K4" s="12"/>
      <c r="L4" s="13"/>
    </row>
    <row r="5" spans="1:12" ht="36.75" customHeight="1">
      <c r="A5" s="425"/>
      <c r="B5" s="422"/>
      <c r="C5" s="422"/>
      <c r="D5" s="422"/>
      <c r="E5" s="414"/>
      <c r="F5" s="221" t="s">
        <v>264</v>
      </c>
      <c r="G5" s="222" t="s">
        <v>836</v>
      </c>
      <c r="H5" s="411"/>
      <c r="I5" s="409"/>
      <c r="J5" s="14"/>
      <c r="K5" s="12"/>
      <c r="L5" s="13"/>
    </row>
    <row r="6" spans="1:12" ht="9" customHeight="1">
      <c r="A6" s="251"/>
      <c r="B6" s="178"/>
      <c r="C6" s="252"/>
      <c r="D6" s="253"/>
      <c r="E6" s="223"/>
      <c r="F6" s="165"/>
      <c r="G6" s="166"/>
      <c r="H6" s="167"/>
      <c r="I6" s="168"/>
      <c r="J6" s="14"/>
      <c r="K6" s="12"/>
      <c r="L6" s="13"/>
    </row>
    <row r="7" spans="1:12" s="17" customFormat="1" ht="17.25" customHeight="1">
      <c r="A7" s="395" t="s">
        <v>406</v>
      </c>
      <c r="B7" s="396"/>
      <c r="C7" s="396"/>
      <c r="D7" s="397"/>
      <c r="E7" s="169"/>
      <c r="F7" s="169"/>
      <c r="G7" s="169"/>
      <c r="H7" s="170"/>
      <c r="I7" s="168"/>
      <c r="J7" s="16"/>
      <c r="K7" s="15"/>
      <c r="L7" s="13"/>
    </row>
    <row r="8" spans="1:12" s="155" customFormat="1" ht="24" customHeight="1">
      <c r="A8" s="385">
        <v>1</v>
      </c>
      <c r="B8" s="388" t="s">
        <v>408</v>
      </c>
      <c r="C8" s="171" t="s">
        <v>737</v>
      </c>
      <c r="D8" s="165" t="s">
        <v>69</v>
      </c>
      <c r="E8" s="169">
        <v>10700</v>
      </c>
      <c r="F8" s="169">
        <v>0</v>
      </c>
      <c r="G8" s="169">
        <v>0</v>
      </c>
      <c r="H8" s="172">
        <v>10317.23</v>
      </c>
      <c r="I8" s="173">
        <f>+H8*100%/E8</f>
        <v>0.9642271028037382</v>
      </c>
      <c r="J8" s="152"/>
      <c r="K8" s="153"/>
      <c r="L8" s="154"/>
    </row>
    <row r="9" spans="1:12" s="155" customFormat="1" ht="28.5" customHeight="1">
      <c r="A9" s="386"/>
      <c r="B9" s="389"/>
      <c r="C9" s="165" t="s">
        <v>174</v>
      </c>
      <c r="D9" s="165" t="s">
        <v>69</v>
      </c>
      <c r="E9" s="169">
        <v>1568</v>
      </c>
      <c r="F9" s="169">
        <v>0</v>
      </c>
      <c r="G9" s="169">
        <v>110.72</v>
      </c>
      <c r="H9" s="170">
        <v>932.97</v>
      </c>
      <c r="I9" s="173">
        <f>+H9*100%/E9</f>
        <v>0.5950063775510204</v>
      </c>
      <c r="J9" s="152"/>
      <c r="K9" s="153"/>
      <c r="L9" s="154"/>
    </row>
    <row r="10" spans="1:12" s="155" customFormat="1" ht="22.5" customHeight="1">
      <c r="A10" s="386"/>
      <c r="B10" s="389"/>
      <c r="C10" s="165" t="s">
        <v>837</v>
      </c>
      <c r="D10" s="165" t="s">
        <v>837</v>
      </c>
      <c r="E10" s="169">
        <v>2680</v>
      </c>
      <c r="F10" s="169">
        <v>0</v>
      </c>
      <c r="G10" s="169">
        <v>28.89</v>
      </c>
      <c r="H10" s="170">
        <v>2012.64</v>
      </c>
      <c r="I10" s="173">
        <f>+H10*100%/E10</f>
        <v>0.7509850746268657</v>
      </c>
      <c r="J10" s="152"/>
      <c r="K10" s="153"/>
      <c r="L10" s="154"/>
    </row>
    <row r="11" spans="1:12" s="155" customFormat="1" ht="12.75" customHeight="1">
      <c r="A11" s="387"/>
      <c r="B11" s="390"/>
      <c r="C11" s="171" t="s">
        <v>509</v>
      </c>
      <c r="D11" s="165"/>
      <c r="E11" s="169">
        <f>SUM(E8:E10)</f>
        <v>14948</v>
      </c>
      <c r="F11" s="169">
        <f>SUM(F8:F10)</f>
        <v>0</v>
      </c>
      <c r="G11" s="169">
        <f>SUM(G8:G10)</f>
        <v>139.61</v>
      </c>
      <c r="H11" s="169">
        <f>SUM(H8:H10)</f>
        <v>13262.839999999998</v>
      </c>
      <c r="I11" s="173">
        <f>+H11*100%/E11</f>
        <v>0.8872651859780571</v>
      </c>
      <c r="J11" s="158"/>
      <c r="K11" s="153"/>
      <c r="L11" s="154"/>
    </row>
    <row r="12" spans="1:12" s="155" customFormat="1" ht="25.5" customHeight="1">
      <c r="A12" s="385">
        <v>2</v>
      </c>
      <c r="B12" s="388" t="s">
        <v>765</v>
      </c>
      <c r="C12" s="171" t="s">
        <v>174</v>
      </c>
      <c r="D12" s="171" t="s">
        <v>510</v>
      </c>
      <c r="E12" s="169">
        <v>5000</v>
      </c>
      <c r="F12" s="169">
        <v>0</v>
      </c>
      <c r="G12" s="169">
        <v>0</v>
      </c>
      <c r="H12" s="170">
        <v>5366.5</v>
      </c>
      <c r="I12" s="173">
        <f aca="true" t="shared" si="0" ref="I12:I74">+H12*100%/E12</f>
        <v>1.0733</v>
      </c>
      <c r="J12" s="152"/>
      <c r="K12" s="153"/>
      <c r="L12" s="154"/>
    </row>
    <row r="13" spans="1:12" s="155" customFormat="1" ht="36" customHeight="1">
      <c r="A13" s="386"/>
      <c r="B13" s="389"/>
      <c r="C13" s="165" t="s">
        <v>652</v>
      </c>
      <c r="D13" s="165" t="s">
        <v>652</v>
      </c>
      <c r="E13" s="169">
        <v>0</v>
      </c>
      <c r="F13" s="169">
        <v>0</v>
      </c>
      <c r="G13" s="169">
        <v>0</v>
      </c>
      <c r="H13" s="170">
        <v>0.33</v>
      </c>
      <c r="I13" s="173">
        <v>0</v>
      </c>
      <c r="J13" s="152"/>
      <c r="K13" s="153"/>
      <c r="L13" s="154"/>
    </row>
    <row r="14" spans="1:12" s="155" customFormat="1" ht="12.75" customHeight="1">
      <c r="A14" s="387"/>
      <c r="B14" s="390"/>
      <c r="C14" s="171" t="s">
        <v>509</v>
      </c>
      <c r="D14" s="165"/>
      <c r="E14" s="169">
        <f>SUM(E12:E13)</f>
        <v>5000</v>
      </c>
      <c r="F14" s="169">
        <f>SUM(F12:F13)</f>
        <v>0</v>
      </c>
      <c r="G14" s="169">
        <f>SUM(G12:G13)</f>
        <v>0</v>
      </c>
      <c r="H14" s="169">
        <f>SUM(H12:H13)</f>
        <v>5366.83</v>
      </c>
      <c r="I14" s="173">
        <f t="shared" si="0"/>
        <v>1.073366</v>
      </c>
      <c r="J14" s="158"/>
      <c r="K14" s="153"/>
      <c r="L14" s="154"/>
    </row>
    <row r="15" spans="1:12" s="155" customFormat="1" ht="24.75" customHeight="1">
      <c r="A15" s="398">
        <v>3</v>
      </c>
      <c r="B15" s="388" t="s">
        <v>766</v>
      </c>
      <c r="C15" s="171" t="s">
        <v>174</v>
      </c>
      <c r="D15" s="171" t="s">
        <v>510</v>
      </c>
      <c r="E15" s="169">
        <v>2200</v>
      </c>
      <c r="F15" s="169">
        <v>0</v>
      </c>
      <c r="G15" s="169">
        <v>0</v>
      </c>
      <c r="H15" s="169">
        <v>0</v>
      </c>
      <c r="I15" s="173">
        <f t="shared" si="0"/>
        <v>0</v>
      </c>
      <c r="J15" s="152"/>
      <c r="K15" s="153"/>
      <c r="L15" s="154"/>
    </row>
    <row r="16" spans="1:12" s="155" customFormat="1" ht="15.75" customHeight="1">
      <c r="A16" s="399"/>
      <c r="B16" s="389"/>
      <c r="C16" s="165" t="s">
        <v>652</v>
      </c>
      <c r="D16" s="165" t="s">
        <v>652</v>
      </c>
      <c r="E16" s="169">
        <v>0</v>
      </c>
      <c r="F16" s="169">
        <v>0</v>
      </c>
      <c r="G16" s="169">
        <v>0</v>
      </c>
      <c r="H16" s="169">
        <v>0</v>
      </c>
      <c r="I16" s="173">
        <v>0</v>
      </c>
      <c r="J16" s="152"/>
      <c r="K16" s="153"/>
      <c r="L16" s="154"/>
    </row>
    <row r="17" spans="1:12" s="155" customFormat="1" ht="16.5" customHeight="1">
      <c r="A17" s="400"/>
      <c r="B17" s="390"/>
      <c r="C17" s="171" t="s">
        <v>509</v>
      </c>
      <c r="D17" s="165"/>
      <c r="E17" s="169">
        <f>SUM(E15:E16)</f>
        <v>2200</v>
      </c>
      <c r="F17" s="169">
        <f>SUM(F15:F16)</f>
        <v>0</v>
      </c>
      <c r="G17" s="169">
        <f>SUM(G15:G16)</f>
        <v>0</v>
      </c>
      <c r="H17" s="169">
        <f>SUM(H15:H16)</f>
        <v>0</v>
      </c>
      <c r="I17" s="173">
        <f t="shared" si="0"/>
        <v>0</v>
      </c>
      <c r="J17" s="152"/>
      <c r="K17" s="153"/>
      <c r="L17" s="154"/>
    </row>
    <row r="18" spans="1:12" s="155" customFormat="1" ht="34.5" customHeight="1">
      <c r="A18" s="385">
        <v>5</v>
      </c>
      <c r="B18" s="388" t="s">
        <v>265</v>
      </c>
      <c r="C18" s="171" t="s">
        <v>737</v>
      </c>
      <c r="D18" s="171" t="s">
        <v>233</v>
      </c>
      <c r="E18" s="169">
        <v>4000</v>
      </c>
      <c r="F18" s="169">
        <v>335.47</v>
      </c>
      <c r="G18" s="169">
        <v>704.7</v>
      </c>
      <c r="H18" s="170">
        <v>2754.11</v>
      </c>
      <c r="I18" s="173">
        <f t="shared" si="0"/>
        <v>0.6885275000000001</v>
      </c>
      <c r="J18" s="152"/>
      <c r="K18" s="153"/>
      <c r="L18" s="154"/>
    </row>
    <row r="19" spans="1:12" s="155" customFormat="1" ht="30" customHeight="1">
      <c r="A19" s="386"/>
      <c r="B19" s="389"/>
      <c r="C19" s="171" t="s">
        <v>174</v>
      </c>
      <c r="D19" s="171" t="s">
        <v>233</v>
      </c>
      <c r="E19" s="169">
        <v>1993</v>
      </c>
      <c r="F19" s="169">
        <v>0</v>
      </c>
      <c r="G19" s="169">
        <v>0</v>
      </c>
      <c r="H19" s="169">
        <v>1522.68</v>
      </c>
      <c r="I19" s="173">
        <f t="shared" si="0"/>
        <v>0.7640140491721024</v>
      </c>
      <c r="J19" s="152"/>
      <c r="K19" s="153"/>
      <c r="L19" s="154"/>
    </row>
    <row r="20" spans="1:12" s="155" customFormat="1" ht="30.75" customHeight="1">
      <c r="A20" s="386"/>
      <c r="B20" s="389"/>
      <c r="C20" s="171" t="s">
        <v>174</v>
      </c>
      <c r="D20" s="171" t="s">
        <v>233</v>
      </c>
      <c r="E20" s="169">
        <v>4000</v>
      </c>
      <c r="F20" s="169">
        <v>301</v>
      </c>
      <c r="G20" s="169">
        <v>1373.51</v>
      </c>
      <c r="H20" s="169">
        <v>1470.11</v>
      </c>
      <c r="I20" s="173">
        <f t="shared" si="0"/>
        <v>0.36752749999999995</v>
      </c>
      <c r="J20" s="152"/>
      <c r="K20" s="153"/>
      <c r="L20" s="154"/>
    </row>
    <row r="21" spans="1:12" s="155" customFormat="1" ht="19.5" customHeight="1">
      <c r="A21" s="386"/>
      <c r="B21" s="389"/>
      <c r="C21" s="165" t="s">
        <v>652</v>
      </c>
      <c r="D21" s="165" t="s">
        <v>652</v>
      </c>
      <c r="E21" s="169">
        <v>0</v>
      </c>
      <c r="F21" s="169">
        <v>0</v>
      </c>
      <c r="G21" s="169">
        <v>0</v>
      </c>
      <c r="H21" s="169">
        <v>0</v>
      </c>
      <c r="I21" s="173">
        <v>0</v>
      </c>
      <c r="J21" s="152"/>
      <c r="K21" s="153"/>
      <c r="L21" s="154"/>
    </row>
    <row r="22" spans="1:12" s="155" customFormat="1" ht="12.75" customHeight="1">
      <c r="A22" s="387"/>
      <c r="B22" s="390"/>
      <c r="C22" s="171" t="s">
        <v>509</v>
      </c>
      <c r="D22" s="165"/>
      <c r="E22" s="169">
        <f>SUM(E18:E21)</f>
        <v>9993</v>
      </c>
      <c r="F22" s="169">
        <f>SUM(F18:F21)</f>
        <v>636.47</v>
      </c>
      <c r="G22" s="169">
        <f>SUM(G18:G21)</f>
        <v>2078.21</v>
      </c>
      <c r="H22" s="169">
        <f>SUM(H18:H21)</f>
        <v>5746.9</v>
      </c>
      <c r="I22" s="173">
        <f t="shared" si="0"/>
        <v>0.5750925647953568</v>
      </c>
      <c r="J22" s="158"/>
      <c r="K22" s="153"/>
      <c r="L22" s="154"/>
    </row>
    <row r="23" spans="1:12" s="155" customFormat="1" ht="34.5" customHeight="1">
      <c r="A23" s="385">
        <v>6</v>
      </c>
      <c r="B23" s="388" t="s">
        <v>266</v>
      </c>
      <c r="C23" s="171" t="s">
        <v>737</v>
      </c>
      <c r="D23" s="171" t="s">
        <v>233</v>
      </c>
      <c r="E23" s="169">
        <v>2500</v>
      </c>
      <c r="F23" s="169">
        <v>0</v>
      </c>
      <c r="G23" s="169">
        <v>0</v>
      </c>
      <c r="H23" s="169">
        <v>0</v>
      </c>
      <c r="I23" s="173">
        <f>+H23*100%/E23</f>
        <v>0</v>
      </c>
      <c r="J23" s="152"/>
      <c r="K23" s="153"/>
      <c r="L23" s="154"/>
    </row>
    <row r="24" spans="1:12" s="155" customFormat="1" ht="12.75" customHeight="1">
      <c r="A24" s="387"/>
      <c r="B24" s="390"/>
      <c r="C24" s="171" t="s">
        <v>509</v>
      </c>
      <c r="D24" s="165"/>
      <c r="E24" s="169">
        <f>SUM(E23:E23)</f>
        <v>2500</v>
      </c>
      <c r="F24" s="169">
        <f>SUM(F23:F23)</f>
        <v>0</v>
      </c>
      <c r="G24" s="169">
        <f>SUM(G23:G23)</f>
        <v>0</v>
      </c>
      <c r="H24" s="169">
        <f>SUM(H23:H23)</f>
        <v>0</v>
      </c>
      <c r="I24" s="173">
        <f>+H24*100%/E24</f>
        <v>0</v>
      </c>
      <c r="J24" s="158"/>
      <c r="K24" s="153"/>
      <c r="L24" s="154"/>
    </row>
    <row r="25" spans="1:12" s="44" customFormat="1" ht="18" customHeight="1">
      <c r="A25" s="174"/>
      <c r="B25" s="214" t="s">
        <v>511</v>
      </c>
      <c r="C25" s="254"/>
      <c r="D25" s="175"/>
      <c r="E25" s="169">
        <f>+E24+E22+E17+E14+E11</f>
        <v>34641</v>
      </c>
      <c r="F25" s="169">
        <f>+F24+F22+F17+F14+F11</f>
        <v>636.47</v>
      </c>
      <c r="G25" s="169">
        <f>+G24+G22+G17+G14+G11</f>
        <v>2217.82</v>
      </c>
      <c r="H25" s="169">
        <f>+H24+H22+H17+H14+H11</f>
        <v>24376.57</v>
      </c>
      <c r="I25" s="173">
        <f t="shared" si="0"/>
        <v>0.7036912906671285</v>
      </c>
      <c r="J25" s="45"/>
      <c r="K25" s="46"/>
      <c r="L25" s="43"/>
    </row>
    <row r="26" spans="1:12" s="44" customFormat="1" ht="16.5" customHeight="1">
      <c r="A26" s="395" t="s">
        <v>505</v>
      </c>
      <c r="B26" s="396"/>
      <c r="C26" s="396"/>
      <c r="D26" s="397"/>
      <c r="E26" s="176"/>
      <c r="F26" s="176"/>
      <c r="G26" s="176"/>
      <c r="H26" s="170"/>
      <c r="I26" s="173"/>
      <c r="J26" s="41"/>
      <c r="K26" s="42"/>
      <c r="L26" s="43"/>
    </row>
    <row r="27" spans="1:12" s="155" customFormat="1" ht="28.5" customHeight="1">
      <c r="A27" s="398">
        <v>7</v>
      </c>
      <c r="B27" s="388" t="s">
        <v>267</v>
      </c>
      <c r="C27" s="171" t="s">
        <v>737</v>
      </c>
      <c r="D27" s="171" t="s">
        <v>510</v>
      </c>
      <c r="E27" s="169">
        <v>5000</v>
      </c>
      <c r="F27" s="169">
        <v>0</v>
      </c>
      <c r="G27" s="169">
        <v>73.3</v>
      </c>
      <c r="H27" s="169">
        <v>4950.22</v>
      </c>
      <c r="I27" s="173">
        <f t="shared" si="0"/>
        <v>0.990044</v>
      </c>
      <c r="J27" s="152"/>
      <c r="K27" s="153"/>
      <c r="L27" s="154"/>
    </row>
    <row r="28" spans="1:12" s="155" customFormat="1" ht="28.5" customHeight="1">
      <c r="A28" s="399"/>
      <c r="B28" s="389"/>
      <c r="C28" s="165" t="s">
        <v>174</v>
      </c>
      <c r="D28" s="171" t="s">
        <v>510</v>
      </c>
      <c r="E28" s="169">
        <v>5800</v>
      </c>
      <c r="F28" s="169">
        <v>0</v>
      </c>
      <c r="G28" s="169">
        <v>274.87</v>
      </c>
      <c r="H28" s="169">
        <v>5913.62</v>
      </c>
      <c r="I28" s="173">
        <f t="shared" si="0"/>
        <v>1.0195896551724137</v>
      </c>
      <c r="J28" s="152"/>
      <c r="K28" s="153"/>
      <c r="L28" s="154"/>
    </row>
    <row r="29" spans="1:12" s="155" customFormat="1" ht="27.75" customHeight="1">
      <c r="A29" s="399"/>
      <c r="B29" s="389"/>
      <c r="C29" s="165" t="s">
        <v>174</v>
      </c>
      <c r="D29" s="171" t="s">
        <v>510</v>
      </c>
      <c r="E29" s="169">
        <v>4500</v>
      </c>
      <c r="F29" s="169">
        <v>0</v>
      </c>
      <c r="G29" s="169">
        <v>1.17</v>
      </c>
      <c r="H29" s="169">
        <v>4499.24</v>
      </c>
      <c r="I29" s="173">
        <f t="shared" si="0"/>
        <v>0.9998311111111111</v>
      </c>
      <c r="J29" s="152"/>
      <c r="K29" s="153"/>
      <c r="L29" s="154"/>
    </row>
    <row r="30" spans="1:12" s="155" customFormat="1" ht="18" customHeight="1">
      <c r="A30" s="399"/>
      <c r="B30" s="389"/>
      <c r="C30" s="165" t="s">
        <v>837</v>
      </c>
      <c r="D30" s="165" t="s">
        <v>837</v>
      </c>
      <c r="E30" s="169">
        <v>2000</v>
      </c>
      <c r="F30" s="169">
        <v>0</v>
      </c>
      <c r="G30" s="169">
        <v>0.14</v>
      </c>
      <c r="H30" s="169">
        <v>579.26</v>
      </c>
      <c r="I30" s="173">
        <f t="shared" si="0"/>
        <v>0.28963</v>
      </c>
      <c r="J30" s="152"/>
      <c r="K30" s="153"/>
      <c r="L30" s="154"/>
    </row>
    <row r="31" spans="1:12" s="155" customFormat="1" ht="21.75" customHeight="1">
      <c r="A31" s="399"/>
      <c r="B31" s="389"/>
      <c r="C31" s="165" t="s">
        <v>652</v>
      </c>
      <c r="D31" s="165" t="s">
        <v>652</v>
      </c>
      <c r="E31" s="169">
        <v>0</v>
      </c>
      <c r="F31" s="169">
        <v>0</v>
      </c>
      <c r="G31" s="169">
        <v>0</v>
      </c>
      <c r="H31" s="169">
        <v>16.94</v>
      </c>
      <c r="I31" s="173">
        <v>0</v>
      </c>
      <c r="J31" s="152"/>
      <c r="K31" s="153"/>
      <c r="L31" s="154"/>
    </row>
    <row r="32" spans="1:12" s="155" customFormat="1" ht="21" customHeight="1">
      <c r="A32" s="400"/>
      <c r="B32" s="390"/>
      <c r="C32" s="171" t="s">
        <v>509</v>
      </c>
      <c r="D32" s="165"/>
      <c r="E32" s="169">
        <f>SUM(E27:E31)</f>
        <v>17300</v>
      </c>
      <c r="F32" s="169">
        <f>SUM(F27:F31)</f>
        <v>0</v>
      </c>
      <c r="G32" s="169">
        <f>SUM(G27:G31)</f>
        <v>349.48</v>
      </c>
      <c r="H32" s="169">
        <f>SUM(H27:H31)</f>
        <v>15959.28</v>
      </c>
      <c r="I32" s="173">
        <f t="shared" si="0"/>
        <v>0.9225017341040462</v>
      </c>
      <c r="J32" s="152"/>
      <c r="K32" s="153"/>
      <c r="L32" s="154"/>
    </row>
    <row r="33" spans="1:12" s="155" customFormat="1" ht="27" customHeight="1">
      <c r="A33" s="398">
        <v>8</v>
      </c>
      <c r="B33" s="388" t="s">
        <v>512</v>
      </c>
      <c r="C33" s="171" t="s">
        <v>174</v>
      </c>
      <c r="D33" s="171" t="s">
        <v>510</v>
      </c>
      <c r="E33" s="169">
        <v>10094</v>
      </c>
      <c r="F33" s="169">
        <v>0</v>
      </c>
      <c r="G33" s="169">
        <v>314.6</v>
      </c>
      <c r="H33" s="169">
        <v>10549.37</v>
      </c>
      <c r="I33" s="173">
        <f t="shared" si="0"/>
        <v>1.0451129383792352</v>
      </c>
      <c r="J33" s="152"/>
      <c r="K33" s="153"/>
      <c r="L33" s="154"/>
    </row>
    <row r="34" spans="1:12" s="155" customFormat="1" ht="15" customHeight="1">
      <c r="A34" s="399"/>
      <c r="B34" s="389"/>
      <c r="C34" s="165" t="s">
        <v>837</v>
      </c>
      <c r="D34" s="165" t="s">
        <v>837</v>
      </c>
      <c r="E34" s="169">
        <v>200</v>
      </c>
      <c r="F34" s="169">
        <v>0</v>
      </c>
      <c r="G34" s="169">
        <v>0</v>
      </c>
      <c r="H34" s="169">
        <v>97.43</v>
      </c>
      <c r="I34" s="173">
        <f t="shared" si="0"/>
        <v>0.48715</v>
      </c>
      <c r="J34" s="152"/>
      <c r="K34" s="153"/>
      <c r="L34" s="154"/>
    </row>
    <row r="35" spans="1:12" s="155" customFormat="1" ht="19.5" customHeight="1">
      <c r="A35" s="399"/>
      <c r="B35" s="389"/>
      <c r="C35" s="165" t="s">
        <v>652</v>
      </c>
      <c r="D35" s="165" t="s">
        <v>652</v>
      </c>
      <c r="E35" s="169">
        <v>225</v>
      </c>
      <c r="F35" s="169">
        <v>0</v>
      </c>
      <c r="G35" s="169">
        <v>0.44</v>
      </c>
      <c r="H35" s="169">
        <v>272.59</v>
      </c>
      <c r="I35" s="173">
        <f t="shared" si="0"/>
        <v>1.211511111111111</v>
      </c>
      <c r="J35" s="152"/>
      <c r="K35" s="153"/>
      <c r="L35" s="154"/>
    </row>
    <row r="36" spans="1:12" s="155" customFormat="1" ht="15" customHeight="1">
      <c r="A36" s="400"/>
      <c r="B36" s="390"/>
      <c r="C36" s="171" t="s">
        <v>509</v>
      </c>
      <c r="D36" s="165"/>
      <c r="E36" s="169">
        <f>SUM(E33:E35)</f>
        <v>10519</v>
      </c>
      <c r="F36" s="169">
        <f>SUM(F33:F35)</f>
        <v>0</v>
      </c>
      <c r="G36" s="169">
        <f>SUM(G33:G35)</f>
        <v>315.04</v>
      </c>
      <c r="H36" s="169">
        <f>SUM(H33:H35)</f>
        <v>10919.390000000001</v>
      </c>
      <c r="I36" s="173">
        <f t="shared" si="0"/>
        <v>1.0380635041353743</v>
      </c>
      <c r="J36" s="152"/>
      <c r="K36" s="153"/>
      <c r="L36" s="154"/>
    </row>
    <row r="37" spans="1:12" s="155" customFormat="1" ht="16.5" customHeight="1">
      <c r="A37" s="385">
        <v>9</v>
      </c>
      <c r="B37" s="388" t="s">
        <v>513</v>
      </c>
      <c r="C37" s="165" t="s">
        <v>737</v>
      </c>
      <c r="D37" s="171" t="s">
        <v>510</v>
      </c>
      <c r="E37" s="169">
        <v>15000</v>
      </c>
      <c r="F37" s="169">
        <v>250.62</v>
      </c>
      <c r="G37" s="169">
        <v>798.12</v>
      </c>
      <c r="H37" s="169">
        <v>13642.5</v>
      </c>
      <c r="I37" s="173">
        <f t="shared" si="0"/>
        <v>0.9095</v>
      </c>
      <c r="J37" s="152"/>
      <c r="K37" s="153"/>
      <c r="L37" s="154"/>
    </row>
    <row r="38" spans="1:12" s="155" customFormat="1" ht="14.25" customHeight="1">
      <c r="A38" s="386"/>
      <c r="B38" s="389"/>
      <c r="C38" s="165" t="s">
        <v>653</v>
      </c>
      <c r="D38" s="165" t="s">
        <v>653</v>
      </c>
      <c r="E38" s="169">
        <v>0</v>
      </c>
      <c r="F38" s="169">
        <v>0</v>
      </c>
      <c r="G38" s="169">
        <v>0</v>
      </c>
      <c r="H38" s="169">
        <v>0</v>
      </c>
      <c r="I38" s="173"/>
      <c r="J38" s="157"/>
      <c r="K38" s="156"/>
      <c r="L38" s="154"/>
    </row>
    <row r="39" spans="1:12" s="155" customFormat="1" ht="12.75">
      <c r="A39" s="387"/>
      <c r="B39" s="390"/>
      <c r="C39" s="171" t="s">
        <v>509</v>
      </c>
      <c r="D39" s="165"/>
      <c r="E39" s="169">
        <f>SUM(E37:E38)</f>
        <v>15000</v>
      </c>
      <c r="F39" s="169">
        <f>SUM(F37:F38)</f>
        <v>250.62</v>
      </c>
      <c r="G39" s="169">
        <f>SUM(G37:G38)</f>
        <v>798.12</v>
      </c>
      <c r="H39" s="169">
        <f>SUM(H37:H38)</f>
        <v>13642.5</v>
      </c>
      <c r="I39" s="173">
        <f t="shared" si="0"/>
        <v>0.9095</v>
      </c>
      <c r="J39" s="152"/>
      <c r="K39" s="153"/>
      <c r="L39" s="154"/>
    </row>
    <row r="40" spans="1:12" s="155" customFormat="1" ht="24" customHeight="1">
      <c r="A40" s="398">
        <v>10</v>
      </c>
      <c r="B40" s="388" t="s">
        <v>514</v>
      </c>
      <c r="C40" s="171" t="s">
        <v>737</v>
      </c>
      <c r="D40" s="171" t="s">
        <v>69</v>
      </c>
      <c r="E40" s="169">
        <v>5500</v>
      </c>
      <c r="F40" s="169">
        <v>179.11</v>
      </c>
      <c r="G40" s="169">
        <v>407.41</v>
      </c>
      <c r="H40" s="169">
        <v>4953.31</v>
      </c>
      <c r="I40" s="173">
        <f t="shared" si="0"/>
        <v>0.9006018181818183</v>
      </c>
      <c r="J40" s="152"/>
      <c r="K40" s="153"/>
      <c r="L40" s="154"/>
    </row>
    <row r="41" spans="1:12" s="155" customFormat="1" ht="24" customHeight="1">
      <c r="A41" s="399"/>
      <c r="B41" s="389"/>
      <c r="C41" s="171" t="s">
        <v>174</v>
      </c>
      <c r="D41" s="171" t="s">
        <v>69</v>
      </c>
      <c r="E41" s="169">
        <v>6490</v>
      </c>
      <c r="F41" s="169">
        <v>354.63</v>
      </c>
      <c r="G41" s="169">
        <v>651.23</v>
      </c>
      <c r="H41" s="169">
        <v>2047.16</v>
      </c>
      <c r="I41" s="173">
        <f t="shared" si="0"/>
        <v>0.31543297380585517</v>
      </c>
      <c r="J41" s="152"/>
      <c r="K41" s="153"/>
      <c r="L41" s="154"/>
    </row>
    <row r="42" spans="1:12" s="155" customFormat="1" ht="26.25" customHeight="1">
      <c r="A42" s="399"/>
      <c r="B42" s="389"/>
      <c r="C42" s="165" t="s">
        <v>837</v>
      </c>
      <c r="D42" s="165" t="s">
        <v>837</v>
      </c>
      <c r="E42" s="169">
        <v>1755</v>
      </c>
      <c r="F42" s="169">
        <v>19.91</v>
      </c>
      <c r="G42" s="169">
        <v>34.41</v>
      </c>
      <c r="H42" s="169">
        <v>1118.04</v>
      </c>
      <c r="I42" s="173">
        <f t="shared" si="0"/>
        <v>0.637059829059829</v>
      </c>
      <c r="J42" s="152"/>
      <c r="K42" s="153"/>
      <c r="L42" s="154"/>
    </row>
    <row r="43" spans="1:12" s="155" customFormat="1" ht="16.5" customHeight="1">
      <c r="A43" s="399"/>
      <c r="B43" s="389"/>
      <c r="C43" s="165" t="s">
        <v>652</v>
      </c>
      <c r="D43" s="165" t="s">
        <v>652</v>
      </c>
      <c r="E43" s="169">
        <v>1545</v>
      </c>
      <c r="F43" s="169">
        <v>0</v>
      </c>
      <c r="G43" s="169">
        <v>0</v>
      </c>
      <c r="H43" s="169">
        <v>213.38</v>
      </c>
      <c r="I43" s="173">
        <f t="shared" si="0"/>
        <v>0.13811003236245956</v>
      </c>
      <c r="J43" s="152"/>
      <c r="K43" s="153"/>
      <c r="L43" s="154"/>
    </row>
    <row r="44" spans="1:12" s="155" customFormat="1" ht="12.75">
      <c r="A44" s="400"/>
      <c r="B44" s="390"/>
      <c r="C44" s="171" t="s">
        <v>509</v>
      </c>
      <c r="D44" s="165"/>
      <c r="E44" s="169">
        <f>SUM(E40:E43)</f>
        <v>15290</v>
      </c>
      <c r="F44" s="169">
        <f>SUM(F40:F43)</f>
        <v>553.65</v>
      </c>
      <c r="G44" s="169">
        <f>SUM(G40:G43)</f>
        <v>1093.0500000000002</v>
      </c>
      <c r="H44" s="169">
        <f>SUM(H40:H43)</f>
        <v>8331.89</v>
      </c>
      <c r="I44" s="173">
        <f t="shared" si="0"/>
        <v>0.5449241334205362</v>
      </c>
      <c r="J44" s="152"/>
      <c r="K44" s="153"/>
      <c r="L44" s="154"/>
    </row>
    <row r="45" spans="1:12" s="155" customFormat="1" ht="25.5" customHeight="1">
      <c r="A45" s="398">
        <v>11</v>
      </c>
      <c r="B45" s="388" t="s">
        <v>268</v>
      </c>
      <c r="C45" s="171" t="s">
        <v>737</v>
      </c>
      <c r="D45" s="171" t="s">
        <v>69</v>
      </c>
      <c r="E45" s="169">
        <v>8800</v>
      </c>
      <c r="F45" s="169">
        <v>5.23</v>
      </c>
      <c r="G45" s="169">
        <v>159.39</v>
      </c>
      <c r="H45" s="169">
        <v>4398.86</v>
      </c>
      <c r="I45" s="173">
        <f t="shared" si="0"/>
        <v>0.49987045454545453</v>
      </c>
      <c r="J45" s="152"/>
      <c r="K45" s="153"/>
      <c r="L45" s="154"/>
    </row>
    <row r="46" spans="1:12" s="155" customFormat="1" ht="21.75" customHeight="1">
      <c r="A46" s="399"/>
      <c r="B46" s="389"/>
      <c r="C46" s="171" t="s">
        <v>174</v>
      </c>
      <c r="D46" s="171" t="s">
        <v>228</v>
      </c>
      <c r="E46" s="169">
        <v>3500</v>
      </c>
      <c r="F46" s="169">
        <v>0</v>
      </c>
      <c r="G46" s="169">
        <v>237.16</v>
      </c>
      <c r="H46" s="169">
        <v>1096.46</v>
      </c>
      <c r="I46" s="173">
        <f t="shared" si="0"/>
        <v>0.3132742857142857</v>
      </c>
      <c r="J46" s="152"/>
      <c r="K46" s="153"/>
      <c r="L46" s="154"/>
    </row>
    <row r="47" spans="1:12" s="155" customFormat="1" ht="28.5" customHeight="1">
      <c r="A47" s="399"/>
      <c r="B47" s="389"/>
      <c r="C47" s="171" t="s">
        <v>174</v>
      </c>
      <c r="D47" s="171" t="s">
        <v>69</v>
      </c>
      <c r="E47" s="169">
        <v>8300</v>
      </c>
      <c r="F47" s="169">
        <v>396.17</v>
      </c>
      <c r="G47" s="169">
        <v>743.28</v>
      </c>
      <c r="H47" s="169">
        <v>4510.75</v>
      </c>
      <c r="I47" s="173">
        <f t="shared" si="0"/>
        <v>0.5434638554216867</v>
      </c>
      <c r="J47" s="152"/>
      <c r="K47" s="153"/>
      <c r="L47" s="154"/>
    </row>
    <row r="48" spans="1:12" s="155" customFormat="1" ht="12" customHeight="1">
      <c r="A48" s="399"/>
      <c r="B48" s="389"/>
      <c r="C48" s="165" t="s">
        <v>837</v>
      </c>
      <c r="D48" s="165" t="s">
        <v>837</v>
      </c>
      <c r="E48" s="169">
        <v>1650</v>
      </c>
      <c r="F48" s="169">
        <v>14.58</v>
      </c>
      <c r="G48" s="169">
        <v>91.87</v>
      </c>
      <c r="H48" s="169">
        <v>393.58</v>
      </c>
      <c r="I48" s="173">
        <f t="shared" si="0"/>
        <v>0.23853333333333332</v>
      </c>
      <c r="J48" s="152"/>
      <c r="K48" s="153"/>
      <c r="L48" s="154"/>
    </row>
    <row r="49" spans="1:12" s="155" customFormat="1" ht="12.75" customHeight="1">
      <c r="A49" s="399"/>
      <c r="B49" s="389"/>
      <c r="C49" s="165" t="s">
        <v>652</v>
      </c>
      <c r="D49" s="165" t="s">
        <v>652</v>
      </c>
      <c r="E49" s="169">
        <v>1050</v>
      </c>
      <c r="F49" s="169">
        <v>0</v>
      </c>
      <c r="G49" s="169">
        <v>0.08</v>
      </c>
      <c r="H49" s="169">
        <v>9.35</v>
      </c>
      <c r="I49" s="173">
        <f t="shared" si="0"/>
        <v>0.008904761904761905</v>
      </c>
      <c r="J49" s="152"/>
      <c r="K49" s="153"/>
      <c r="L49" s="154"/>
    </row>
    <row r="50" spans="1:12" s="155" customFormat="1" ht="21.75" customHeight="1">
      <c r="A50" s="400"/>
      <c r="B50" s="390"/>
      <c r="C50" s="171" t="s">
        <v>509</v>
      </c>
      <c r="D50" s="165"/>
      <c r="E50" s="169">
        <f>SUM(E45:E49)</f>
        <v>23300</v>
      </c>
      <c r="F50" s="169">
        <f>SUM(F45:F49)</f>
        <v>415.98</v>
      </c>
      <c r="G50" s="169">
        <f>SUM(G45:G49)</f>
        <v>1231.7799999999997</v>
      </c>
      <c r="H50" s="169">
        <f>SUM(H45:H49)</f>
        <v>10409</v>
      </c>
      <c r="I50" s="173">
        <f t="shared" si="0"/>
        <v>0.4467381974248927</v>
      </c>
      <c r="J50" s="152"/>
      <c r="K50" s="153"/>
      <c r="L50" s="154"/>
    </row>
    <row r="51" spans="1:12" s="155" customFormat="1" ht="30.75" customHeight="1">
      <c r="A51" s="385">
        <v>12</v>
      </c>
      <c r="B51" s="388" t="s">
        <v>515</v>
      </c>
      <c r="C51" s="165" t="s">
        <v>174</v>
      </c>
      <c r="D51" s="171" t="s">
        <v>516</v>
      </c>
      <c r="E51" s="169">
        <v>6250</v>
      </c>
      <c r="F51" s="169">
        <v>124.29</v>
      </c>
      <c r="G51" s="169">
        <v>1109.35</v>
      </c>
      <c r="H51" s="169">
        <v>3194.72</v>
      </c>
      <c r="I51" s="173">
        <f>+H51*100%/E51</f>
        <v>0.5111551999999999</v>
      </c>
      <c r="J51" s="152"/>
      <c r="K51" s="153"/>
      <c r="L51" s="154"/>
    </row>
    <row r="52" spans="1:12" s="155" customFormat="1" ht="18" customHeight="1">
      <c r="A52" s="386"/>
      <c r="B52" s="389"/>
      <c r="C52" s="165" t="s">
        <v>653</v>
      </c>
      <c r="D52" s="165" t="s">
        <v>653</v>
      </c>
      <c r="E52" s="169">
        <v>0</v>
      </c>
      <c r="F52" s="169">
        <v>0</v>
      </c>
      <c r="G52" s="169">
        <v>0</v>
      </c>
      <c r="H52" s="169">
        <v>0</v>
      </c>
      <c r="I52" s="173"/>
      <c r="J52" s="157"/>
      <c r="K52" s="156"/>
      <c r="L52" s="154"/>
    </row>
    <row r="53" spans="1:12" s="155" customFormat="1" ht="18.75" customHeight="1">
      <c r="A53" s="387"/>
      <c r="B53" s="390"/>
      <c r="C53" s="171" t="s">
        <v>509</v>
      </c>
      <c r="D53" s="165"/>
      <c r="E53" s="169">
        <f>SUM(E51:E52)</f>
        <v>6250</v>
      </c>
      <c r="F53" s="169">
        <f>SUM(F51:F52)</f>
        <v>124.29</v>
      </c>
      <c r="G53" s="169">
        <f>SUM(G51:G52)</f>
        <v>1109.35</v>
      </c>
      <c r="H53" s="169">
        <f>SUM(H51:H52)</f>
        <v>3194.72</v>
      </c>
      <c r="I53" s="173">
        <f>+H53*100%/E53</f>
        <v>0.5111551999999999</v>
      </c>
      <c r="J53" s="152"/>
      <c r="K53" s="153"/>
      <c r="L53" s="154"/>
    </row>
    <row r="54" spans="1:12" s="155" customFormat="1" ht="33" customHeight="1">
      <c r="A54" s="398">
        <v>13</v>
      </c>
      <c r="B54" s="388" t="s">
        <v>269</v>
      </c>
      <c r="C54" s="171" t="s">
        <v>174</v>
      </c>
      <c r="D54" s="171" t="s">
        <v>71</v>
      </c>
      <c r="E54" s="169">
        <v>12300</v>
      </c>
      <c r="F54" s="169">
        <v>0</v>
      </c>
      <c r="G54" s="169">
        <v>0</v>
      </c>
      <c r="H54" s="169">
        <v>2139.66</v>
      </c>
      <c r="I54" s="173">
        <f t="shared" si="0"/>
        <v>0.1739560975609756</v>
      </c>
      <c r="J54" s="152"/>
      <c r="K54" s="153"/>
      <c r="L54" s="154"/>
    </row>
    <row r="55" spans="1:12" s="155" customFormat="1" ht="18" customHeight="1">
      <c r="A55" s="399"/>
      <c r="B55" s="389"/>
      <c r="C55" s="165" t="s">
        <v>837</v>
      </c>
      <c r="D55" s="165" t="s">
        <v>837</v>
      </c>
      <c r="E55" s="169">
        <v>515</v>
      </c>
      <c r="F55" s="169">
        <v>0</v>
      </c>
      <c r="G55" s="169">
        <v>0</v>
      </c>
      <c r="H55" s="169">
        <v>89.2</v>
      </c>
      <c r="I55" s="173">
        <f t="shared" si="0"/>
        <v>0.17320388349514565</v>
      </c>
      <c r="J55" s="152"/>
      <c r="K55" s="153"/>
      <c r="L55" s="154"/>
    </row>
    <row r="56" spans="1:12" s="155" customFormat="1" ht="12.75" customHeight="1">
      <c r="A56" s="399"/>
      <c r="B56" s="389"/>
      <c r="C56" s="165" t="s">
        <v>652</v>
      </c>
      <c r="D56" s="165" t="s">
        <v>652</v>
      </c>
      <c r="E56" s="169">
        <v>2140</v>
      </c>
      <c r="F56" s="169">
        <v>0</v>
      </c>
      <c r="G56" s="169">
        <v>0</v>
      </c>
      <c r="H56" s="169">
        <v>104.3</v>
      </c>
      <c r="I56" s="173">
        <f t="shared" si="0"/>
        <v>0.04873831775700935</v>
      </c>
      <c r="J56" s="152"/>
      <c r="K56" s="153"/>
      <c r="L56" s="154"/>
    </row>
    <row r="57" spans="1:12" s="155" customFormat="1" ht="15" customHeight="1">
      <c r="A57" s="400"/>
      <c r="B57" s="390"/>
      <c r="C57" s="171" t="s">
        <v>509</v>
      </c>
      <c r="D57" s="165"/>
      <c r="E57" s="169">
        <f>SUM(E54:E56)</f>
        <v>14955</v>
      </c>
      <c r="F57" s="169">
        <f>SUM(F54:F56)</f>
        <v>0</v>
      </c>
      <c r="G57" s="169">
        <f>SUM(G54:G56)</f>
        <v>0</v>
      </c>
      <c r="H57" s="169">
        <f>SUM(H54:H56)</f>
        <v>2333.16</v>
      </c>
      <c r="I57" s="173">
        <f t="shared" si="0"/>
        <v>0.15601203610832495</v>
      </c>
      <c r="J57" s="152"/>
      <c r="K57" s="153"/>
      <c r="L57" s="154"/>
    </row>
    <row r="58" spans="1:12" s="155" customFormat="1" ht="28.5" customHeight="1">
      <c r="A58" s="398">
        <v>14</v>
      </c>
      <c r="B58" s="388" t="s">
        <v>517</v>
      </c>
      <c r="C58" s="165" t="s">
        <v>174</v>
      </c>
      <c r="D58" s="171" t="s">
        <v>516</v>
      </c>
      <c r="E58" s="169">
        <v>850</v>
      </c>
      <c r="F58" s="169">
        <v>12.93</v>
      </c>
      <c r="G58" s="169">
        <v>285.85</v>
      </c>
      <c r="H58" s="169">
        <v>552.26</v>
      </c>
      <c r="I58" s="173">
        <f>+H58*100%/E58</f>
        <v>0.6497176470588235</v>
      </c>
      <c r="J58" s="152"/>
      <c r="K58" s="153"/>
      <c r="L58" s="154"/>
    </row>
    <row r="59" spans="1:12" s="155" customFormat="1" ht="24.75" customHeight="1">
      <c r="A59" s="399"/>
      <c r="B59" s="389"/>
      <c r="C59" s="165" t="s">
        <v>653</v>
      </c>
      <c r="D59" s="165" t="s">
        <v>653</v>
      </c>
      <c r="E59" s="169">
        <v>0</v>
      </c>
      <c r="F59" s="169">
        <v>0</v>
      </c>
      <c r="G59" s="169">
        <v>0</v>
      </c>
      <c r="H59" s="169">
        <v>0</v>
      </c>
      <c r="I59" s="173"/>
      <c r="J59" s="157"/>
      <c r="K59" s="156"/>
      <c r="L59" s="154"/>
    </row>
    <row r="60" spans="1:12" s="155" customFormat="1" ht="17.25" customHeight="1">
      <c r="A60" s="399"/>
      <c r="B60" s="389"/>
      <c r="C60" s="171" t="s">
        <v>509</v>
      </c>
      <c r="D60" s="165"/>
      <c r="E60" s="169">
        <f>SUM(E58:E59)</f>
        <v>850</v>
      </c>
      <c r="F60" s="169">
        <f>SUM(F58:F59)</f>
        <v>12.93</v>
      </c>
      <c r="G60" s="169">
        <f>SUM(G58:G59)</f>
        <v>285.85</v>
      </c>
      <c r="H60" s="169">
        <f>SUM(H58:H59)</f>
        <v>552.26</v>
      </c>
      <c r="I60" s="173">
        <f>+H60*100%/E60</f>
        <v>0.6497176470588235</v>
      </c>
      <c r="J60" s="152"/>
      <c r="K60" s="153"/>
      <c r="L60" s="154"/>
    </row>
    <row r="61" spans="1:12" s="155" customFormat="1" ht="16.5" customHeight="1">
      <c r="A61" s="174"/>
      <c r="B61" s="214" t="s">
        <v>511</v>
      </c>
      <c r="C61" s="255"/>
      <c r="D61" s="175"/>
      <c r="E61" s="169">
        <f>+E60+E57+E53+E50+E44+E39+E36+E32</f>
        <v>103464</v>
      </c>
      <c r="F61" s="169">
        <f>+F60+F57+F53+F50+F44+F39+F36+F32</f>
        <v>1357.4699999999998</v>
      </c>
      <c r="G61" s="169">
        <f>+G60+G57+G53+G50+G44+G39+G36+G32</f>
        <v>5182.67</v>
      </c>
      <c r="H61" s="169">
        <f>+H60+H57+H53+H50+H44+H39+H36+H32</f>
        <v>65342.2</v>
      </c>
      <c r="I61" s="173">
        <f t="shared" si="0"/>
        <v>0.6315452717853552</v>
      </c>
      <c r="J61" s="152"/>
      <c r="K61" s="153"/>
      <c r="L61" s="154"/>
    </row>
    <row r="62" spans="1:12" s="44" customFormat="1" ht="17.25" customHeight="1">
      <c r="A62" s="395" t="s">
        <v>270</v>
      </c>
      <c r="B62" s="396"/>
      <c r="C62" s="396"/>
      <c r="D62" s="397"/>
      <c r="E62" s="169"/>
      <c r="F62" s="169"/>
      <c r="G62" s="169"/>
      <c r="H62" s="170"/>
      <c r="I62" s="173"/>
      <c r="J62" s="41"/>
      <c r="K62" s="42"/>
      <c r="L62" s="43"/>
    </row>
    <row r="63" spans="1:12" s="155" customFormat="1" ht="15" customHeight="1">
      <c r="A63" s="385">
        <v>15</v>
      </c>
      <c r="B63" s="388" t="s">
        <v>669</v>
      </c>
      <c r="C63" s="165" t="s">
        <v>737</v>
      </c>
      <c r="D63" s="165" t="s">
        <v>738</v>
      </c>
      <c r="E63" s="169">
        <v>13800</v>
      </c>
      <c r="F63" s="169">
        <v>0</v>
      </c>
      <c r="G63" s="169">
        <v>0</v>
      </c>
      <c r="H63" s="169">
        <v>3301.74</v>
      </c>
      <c r="I63" s="173">
        <f t="shared" si="0"/>
        <v>0.23925652173913042</v>
      </c>
      <c r="J63" s="158"/>
      <c r="K63" s="153"/>
      <c r="L63" s="154"/>
    </row>
    <row r="64" spans="1:12" s="155" customFormat="1" ht="27.75" customHeight="1">
      <c r="A64" s="386"/>
      <c r="B64" s="389"/>
      <c r="C64" s="165" t="s">
        <v>737</v>
      </c>
      <c r="D64" s="165" t="s">
        <v>72</v>
      </c>
      <c r="E64" s="169">
        <v>15804</v>
      </c>
      <c r="F64" s="169">
        <v>2.01</v>
      </c>
      <c r="G64" s="169">
        <v>34.61</v>
      </c>
      <c r="H64" s="169">
        <v>2976.98</v>
      </c>
      <c r="I64" s="173">
        <f t="shared" si="0"/>
        <v>0.18836876740065805</v>
      </c>
      <c r="J64" s="158"/>
      <c r="K64" s="153"/>
      <c r="L64" s="154"/>
    </row>
    <row r="65" spans="1:12" s="155" customFormat="1" ht="17.25" customHeight="1">
      <c r="A65" s="386"/>
      <c r="B65" s="389"/>
      <c r="C65" s="165" t="s">
        <v>837</v>
      </c>
      <c r="D65" s="165" t="s">
        <v>837</v>
      </c>
      <c r="E65" s="169">
        <v>4122</v>
      </c>
      <c r="F65" s="169">
        <v>5.73</v>
      </c>
      <c r="G65" s="169">
        <v>40.31</v>
      </c>
      <c r="H65" s="169">
        <v>836.34</v>
      </c>
      <c r="I65" s="173">
        <f t="shared" si="0"/>
        <v>0.2028966521106259</v>
      </c>
      <c r="J65" s="157"/>
      <c r="K65" s="156"/>
      <c r="L65" s="154"/>
    </row>
    <row r="66" spans="1:12" s="155" customFormat="1" ht="24" customHeight="1">
      <c r="A66" s="386"/>
      <c r="B66" s="389"/>
      <c r="C66" s="165" t="s">
        <v>652</v>
      </c>
      <c r="D66" s="165" t="s">
        <v>652</v>
      </c>
      <c r="E66" s="169">
        <v>0</v>
      </c>
      <c r="F66" s="169">
        <v>0</v>
      </c>
      <c r="G66" s="169">
        <v>12.6</v>
      </c>
      <c r="H66" s="169">
        <v>16.85</v>
      </c>
      <c r="I66" s="173">
        <v>0</v>
      </c>
      <c r="J66" s="152"/>
      <c r="K66" s="153"/>
      <c r="L66" s="154"/>
    </row>
    <row r="67" spans="1:12" s="155" customFormat="1" ht="12.75" customHeight="1">
      <c r="A67" s="387"/>
      <c r="B67" s="390"/>
      <c r="C67" s="213" t="s">
        <v>509</v>
      </c>
      <c r="D67" s="175"/>
      <c r="E67" s="169">
        <f>SUM(E63:E66)</f>
        <v>33726</v>
      </c>
      <c r="F67" s="169">
        <f>SUM(F63:F66)</f>
        <v>7.74</v>
      </c>
      <c r="G67" s="169">
        <f>SUM(G63:G66)</f>
        <v>87.52</v>
      </c>
      <c r="H67" s="169">
        <f>SUM(H63:H66)</f>
        <v>7131.91</v>
      </c>
      <c r="I67" s="173">
        <f t="shared" si="0"/>
        <v>0.21146622783609084</v>
      </c>
      <c r="J67" s="158"/>
      <c r="K67" s="153"/>
      <c r="L67" s="154"/>
    </row>
    <row r="68" spans="1:12" s="155" customFormat="1" ht="18" customHeight="1">
      <c r="A68" s="385">
        <v>16</v>
      </c>
      <c r="B68" s="388" t="s">
        <v>670</v>
      </c>
      <c r="C68" s="165" t="s">
        <v>174</v>
      </c>
      <c r="D68" s="165" t="s">
        <v>518</v>
      </c>
      <c r="E68" s="169">
        <v>13000</v>
      </c>
      <c r="F68" s="169">
        <v>10.48</v>
      </c>
      <c r="G68" s="169">
        <v>256.62</v>
      </c>
      <c r="H68" s="169">
        <v>12494</v>
      </c>
      <c r="I68" s="173">
        <f t="shared" si="0"/>
        <v>0.961076923076923</v>
      </c>
      <c r="J68" s="158"/>
      <c r="K68" s="153"/>
      <c r="L68" s="154"/>
    </row>
    <row r="69" spans="1:12" s="155" customFormat="1" ht="15" customHeight="1">
      <c r="A69" s="386"/>
      <c r="B69" s="389"/>
      <c r="C69" s="165" t="s">
        <v>174</v>
      </c>
      <c r="D69" s="165" t="s">
        <v>518</v>
      </c>
      <c r="E69" s="169">
        <v>10000</v>
      </c>
      <c r="F69" s="169">
        <v>63.2</v>
      </c>
      <c r="G69" s="169">
        <v>1692.45</v>
      </c>
      <c r="H69" s="169">
        <v>2789.09</v>
      </c>
      <c r="I69" s="173">
        <f t="shared" si="0"/>
        <v>0.278909</v>
      </c>
      <c r="J69" s="157"/>
      <c r="K69" s="156"/>
      <c r="L69" s="154"/>
    </row>
    <row r="70" spans="1:12" s="155" customFormat="1" ht="12.75">
      <c r="A70" s="386"/>
      <c r="B70" s="389"/>
      <c r="C70" s="165" t="s">
        <v>837</v>
      </c>
      <c r="D70" s="165" t="s">
        <v>837</v>
      </c>
      <c r="E70" s="169">
        <v>1173.82</v>
      </c>
      <c r="F70" s="169">
        <v>0</v>
      </c>
      <c r="G70" s="169">
        <v>9.05</v>
      </c>
      <c r="H70" s="169">
        <v>759.87</v>
      </c>
      <c r="I70" s="173">
        <f>+H70*100%/E70</f>
        <v>0.6473479749876472</v>
      </c>
      <c r="J70" s="157"/>
      <c r="K70" s="156"/>
      <c r="L70" s="154"/>
    </row>
    <row r="71" spans="1:12" s="155" customFormat="1" ht="12.75">
      <c r="A71" s="386"/>
      <c r="B71" s="389"/>
      <c r="C71" s="165" t="s">
        <v>652</v>
      </c>
      <c r="D71" s="165" t="s">
        <v>652</v>
      </c>
      <c r="E71" s="169">
        <v>0</v>
      </c>
      <c r="F71" s="169">
        <v>0</v>
      </c>
      <c r="G71" s="169">
        <v>0.15</v>
      </c>
      <c r="H71" s="169">
        <v>6.45</v>
      </c>
      <c r="I71" s="173">
        <v>0</v>
      </c>
      <c r="J71" s="152"/>
      <c r="K71" s="153"/>
      <c r="L71" s="154"/>
    </row>
    <row r="72" spans="1:12" s="155" customFormat="1" ht="12.75" customHeight="1">
      <c r="A72" s="387"/>
      <c r="B72" s="390"/>
      <c r="C72" s="213" t="s">
        <v>509</v>
      </c>
      <c r="D72" s="175"/>
      <c r="E72" s="169">
        <f>SUM(E68:E71)</f>
        <v>24173.82</v>
      </c>
      <c r="F72" s="169">
        <f>SUM(F68:F71)</f>
        <v>73.68</v>
      </c>
      <c r="G72" s="169">
        <f>SUM(G68:G71)</f>
        <v>1958.2700000000002</v>
      </c>
      <c r="H72" s="169">
        <f>SUM(H68:H71)</f>
        <v>16049.410000000002</v>
      </c>
      <c r="I72" s="173">
        <f t="shared" si="0"/>
        <v>0.6639169978100277</v>
      </c>
      <c r="J72" s="158"/>
      <c r="K72" s="153"/>
      <c r="L72" s="154"/>
    </row>
    <row r="73" spans="1:12" s="155" customFormat="1" ht="24.75" customHeight="1">
      <c r="A73" s="385">
        <v>17</v>
      </c>
      <c r="B73" s="388" t="s">
        <v>519</v>
      </c>
      <c r="C73" s="165" t="s">
        <v>737</v>
      </c>
      <c r="D73" s="165" t="s">
        <v>69</v>
      </c>
      <c r="E73" s="169">
        <v>22720</v>
      </c>
      <c r="F73" s="169">
        <v>0</v>
      </c>
      <c r="G73" s="169">
        <v>0</v>
      </c>
      <c r="H73" s="169">
        <v>23241.2</v>
      </c>
      <c r="I73" s="173">
        <f t="shared" si="0"/>
        <v>1.0229401408450705</v>
      </c>
      <c r="J73" s="158"/>
      <c r="K73" s="153"/>
      <c r="L73" s="154"/>
    </row>
    <row r="74" spans="1:12" s="155" customFormat="1" ht="13.5">
      <c r="A74" s="386"/>
      <c r="B74" s="389"/>
      <c r="C74" s="165" t="s">
        <v>837</v>
      </c>
      <c r="D74" s="165" t="s">
        <v>837</v>
      </c>
      <c r="E74" s="169">
        <v>6294.4</v>
      </c>
      <c r="F74" s="169">
        <v>0</v>
      </c>
      <c r="G74" s="169">
        <v>0</v>
      </c>
      <c r="H74" s="169">
        <v>5282.36</v>
      </c>
      <c r="I74" s="173">
        <f t="shared" si="0"/>
        <v>0.8392158108795119</v>
      </c>
      <c r="J74" s="158"/>
      <c r="K74" s="153"/>
      <c r="L74" s="154"/>
    </row>
    <row r="75" spans="1:12" s="155" customFormat="1" ht="13.5">
      <c r="A75" s="386"/>
      <c r="B75" s="389"/>
      <c r="C75" s="165" t="s">
        <v>652</v>
      </c>
      <c r="D75" s="165" t="s">
        <v>652</v>
      </c>
      <c r="E75" s="169">
        <v>0</v>
      </c>
      <c r="F75" s="169">
        <v>0</v>
      </c>
      <c r="G75" s="169">
        <v>0</v>
      </c>
      <c r="H75" s="169">
        <v>34.64</v>
      </c>
      <c r="I75" s="173">
        <v>0</v>
      </c>
      <c r="J75" s="158"/>
      <c r="K75" s="153"/>
      <c r="L75" s="154"/>
    </row>
    <row r="76" spans="1:12" s="155" customFormat="1" ht="16.5" customHeight="1">
      <c r="A76" s="387"/>
      <c r="B76" s="390"/>
      <c r="C76" s="213" t="s">
        <v>509</v>
      </c>
      <c r="D76" s="175"/>
      <c r="E76" s="169">
        <f>SUM(E73:E75)</f>
        <v>29014.4</v>
      </c>
      <c r="F76" s="169">
        <f>SUM(F73:F75)</f>
        <v>0</v>
      </c>
      <c r="G76" s="169">
        <f>SUM(G73:G75)</f>
        <v>0</v>
      </c>
      <c r="H76" s="169">
        <f>SUM(H73:H75)</f>
        <v>28558.2</v>
      </c>
      <c r="I76" s="173">
        <f aca="true" t="shared" si="1" ref="I76:I138">+H76*100%/E76</f>
        <v>0.9842767729127605</v>
      </c>
      <c r="J76" s="158"/>
      <c r="K76" s="153"/>
      <c r="L76" s="154"/>
    </row>
    <row r="77" spans="1:12" s="155" customFormat="1" ht="24.75" customHeight="1">
      <c r="A77" s="398">
        <v>18</v>
      </c>
      <c r="B77" s="388" t="s">
        <v>671</v>
      </c>
      <c r="C77" s="171" t="s">
        <v>174</v>
      </c>
      <c r="D77" s="165" t="s">
        <v>518</v>
      </c>
      <c r="E77" s="169">
        <v>10000</v>
      </c>
      <c r="F77" s="169">
        <v>0</v>
      </c>
      <c r="G77" s="169">
        <v>1297.9</v>
      </c>
      <c r="H77" s="169">
        <v>9893.38</v>
      </c>
      <c r="I77" s="173">
        <f t="shared" si="1"/>
        <v>0.9893379999999999</v>
      </c>
      <c r="J77" s="152"/>
      <c r="K77" s="153"/>
      <c r="L77" s="154"/>
    </row>
    <row r="78" spans="1:12" s="155" customFormat="1" ht="12.75">
      <c r="A78" s="399"/>
      <c r="B78" s="389"/>
      <c r="C78" s="165" t="s">
        <v>652</v>
      </c>
      <c r="D78" s="165" t="s">
        <v>652</v>
      </c>
      <c r="E78" s="169">
        <v>0</v>
      </c>
      <c r="F78" s="169">
        <v>0</v>
      </c>
      <c r="G78" s="169">
        <v>0</v>
      </c>
      <c r="H78" s="169">
        <v>0</v>
      </c>
      <c r="I78" s="169">
        <v>0</v>
      </c>
      <c r="J78" s="152"/>
      <c r="K78" s="153"/>
      <c r="L78" s="154"/>
    </row>
    <row r="79" spans="1:12" s="155" customFormat="1" ht="12.75">
      <c r="A79" s="400"/>
      <c r="B79" s="390"/>
      <c r="C79" s="171" t="s">
        <v>509</v>
      </c>
      <c r="D79" s="165"/>
      <c r="E79" s="169">
        <f>SUM(E77:E78)</f>
        <v>10000</v>
      </c>
      <c r="F79" s="169">
        <f>SUM(F77:F78)</f>
        <v>0</v>
      </c>
      <c r="G79" s="169">
        <f>SUM(G77:G78)</f>
        <v>1297.9</v>
      </c>
      <c r="H79" s="169">
        <f>SUM(H77:H78)</f>
        <v>9893.38</v>
      </c>
      <c r="I79" s="173">
        <f t="shared" si="1"/>
        <v>0.9893379999999999</v>
      </c>
      <c r="J79" s="152"/>
      <c r="K79" s="153"/>
      <c r="L79" s="154"/>
    </row>
    <row r="80" spans="1:12" s="155" customFormat="1" ht="12.75">
      <c r="A80" s="174"/>
      <c r="B80" s="214" t="s">
        <v>511</v>
      </c>
      <c r="C80" s="256"/>
      <c r="D80" s="175"/>
      <c r="E80" s="169">
        <f>+E79+E76+E72+E67</f>
        <v>96914.22</v>
      </c>
      <c r="F80" s="169">
        <f>+F79+F76+F72+F67</f>
        <v>81.42</v>
      </c>
      <c r="G80" s="169">
        <f>+G79+G76+G72+G67</f>
        <v>3343.69</v>
      </c>
      <c r="H80" s="169">
        <f>+H79+H76+H72+H67</f>
        <v>61632.90000000001</v>
      </c>
      <c r="I80" s="173">
        <f t="shared" si="1"/>
        <v>0.6359531140012271</v>
      </c>
      <c r="J80" s="157"/>
      <c r="K80" s="156"/>
      <c r="L80" s="154"/>
    </row>
    <row r="81" spans="1:12" s="44" customFormat="1" ht="12.75">
      <c r="A81" s="428" t="s">
        <v>229</v>
      </c>
      <c r="B81" s="429"/>
      <c r="C81" s="429"/>
      <c r="D81" s="430"/>
      <c r="E81" s="169"/>
      <c r="F81" s="169"/>
      <c r="G81" s="169"/>
      <c r="H81" s="169"/>
      <c r="I81" s="173"/>
      <c r="J81" s="45"/>
      <c r="K81" s="46"/>
      <c r="L81" s="43"/>
    </row>
    <row r="82" spans="1:12" s="155" customFormat="1" ht="33.75" customHeight="1">
      <c r="A82" s="385">
        <v>19</v>
      </c>
      <c r="B82" s="388" t="s">
        <v>520</v>
      </c>
      <c r="C82" s="165" t="s">
        <v>174</v>
      </c>
      <c r="D82" s="165" t="s">
        <v>518</v>
      </c>
      <c r="E82" s="169">
        <v>6000</v>
      </c>
      <c r="F82" s="169">
        <v>14.52</v>
      </c>
      <c r="G82" s="169">
        <v>38.71</v>
      </c>
      <c r="H82" s="169">
        <v>38.71</v>
      </c>
      <c r="I82" s="173">
        <f>+H82*100%/E82</f>
        <v>0.006451666666666667</v>
      </c>
      <c r="J82" s="158"/>
      <c r="K82" s="153"/>
      <c r="L82" s="154"/>
    </row>
    <row r="83" spans="1:12" s="155" customFormat="1" ht="16.5" customHeight="1">
      <c r="A83" s="386"/>
      <c r="B83" s="389"/>
      <c r="C83" s="165" t="s">
        <v>174</v>
      </c>
      <c r="D83" s="165" t="s">
        <v>518</v>
      </c>
      <c r="E83" s="169">
        <v>7000</v>
      </c>
      <c r="F83" s="169">
        <v>13.29</v>
      </c>
      <c r="G83" s="169">
        <v>36.79</v>
      </c>
      <c r="H83" s="169">
        <v>36.79</v>
      </c>
      <c r="I83" s="173">
        <f>+H83*100%/E83</f>
        <v>0.0052557142857142854</v>
      </c>
      <c r="J83" s="158"/>
      <c r="K83" s="153"/>
      <c r="L83" s="154"/>
    </row>
    <row r="84" spans="1:12" s="155" customFormat="1" ht="15" customHeight="1">
      <c r="A84" s="386"/>
      <c r="B84" s="389"/>
      <c r="C84" s="165" t="s">
        <v>837</v>
      </c>
      <c r="D84" s="165" t="s">
        <v>837</v>
      </c>
      <c r="E84" s="169">
        <v>0</v>
      </c>
      <c r="F84" s="169">
        <v>0</v>
      </c>
      <c r="G84" s="169">
        <v>0</v>
      </c>
      <c r="H84" s="169">
        <v>0</v>
      </c>
      <c r="I84" s="173"/>
      <c r="J84" s="158"/>
      <c r="K84" s="153"/>
      <c r="L84" s="154"/>
    </row>
    <row r="85" spans="1:12" s="155" customFormat="1" ht="13.5" customHeight="1">
      <c r="A85" s="387"/>
      <c r="B85" s="390"/>
      <c r="C85" s="213" t="s">
        <v>509</v>
      </c>
      <c r="D85" s="175"/>
      <c r="E85" s="169">
        <f>SUM(E82:E84)</f>
        <v>13000</v>
      </c>
      <c r="F85" s="169">
        <f>SUM(F82:F84)</f>
        <v>27.81</v>
      </c>
      <c r="G85" s="169">
        <f>SUM(G82:G84)</f>
        <v>75.5</v>
      </c>
      <c r="H85" s="169">
        <f>SUM(H82:H84)</f>
        <v>75.5</v>
      </c>
      <c r="I85" s="173">
        <f>+H85*100%/E85</f>
        <v>0.005807692307692308</v>
      </c>
      <c r="J85" s="158"/>
      <c r="K85" s="153"/>
      <c r="L85" s="154"/>
    </row>
    <row r="86" spans="1:12" s="155" customFormat="1" ht="33.75" customHeight="1">
      <c r="A86" s="385">
        <v>20</v>
      </c>
      <c r="B86" s="388" t="s">
        <v>521</v>
      </c>
      <c r="C86" s="165" t="s">
        <v>737</v>
      </c>
      <c r="D86" s="165" t="s">
        <v>69</v>
      </c>
      <c r="E86" s="169">
        <v>22000</v>
      </c>
      <c r="F86" s="169">
        <v>83.17</v>
      </c>
      <c r="G86" s="169">
        <v>311.57</v>
      </c>
      <c r="H86" s="169">
        <v>20203.44</v>
      </c>
      <c r="I86" s="173">
        <f t="shared" si="1"/>
        <v>0.9183381818181817</v>
      </c>
      <c r="J86" s="158"/>
      <c r="K86" s="153"/>
      <c r="L86" s="154"/>
    </row>
    <row r="87" spans="1:12" s="155" customFormat="1" ht="16.5" customHeight="1">
      <c r="A87" s="386"/>
      <c r="B87" s="389"/>
      <c r="C87" s="165" t="s">
        <v>837</v>
      </c>
      <c r="D87" s="165" t="s">
        <v>837</v>
      </c>
      <c r="E87" s="169">
        <v>6500</v>
      </c>
      <c r="F87" s="169">
        <v>15.57</v>
      </c>
      <c r="G87" s="169">
        <v>100.91</v>
      </c>
      <c r="H87" s="169">
        <v>4715.36</v>
      </c>
      <c r="I87" s="173">
        <f t="shared" si="1"/>
        <v>0.72544</v>
      </c>
      <c r="J87" s="158"/>
      <c r="K87" s="153"/>
      <c r="L87" s="154"/>
    </row>
    <row r="88" spans="1:12" s="155" customFormat="1" ht="15" customHeight="1">
      <c r="A88" s="386"/>
      <c r="B88" s="389"/>
      <c r="C88" s="165" t="s">
        <v>652</v>
      </c>
      <c r="D88" s="165" t="s">
        <v>652</v>
      </c>
      <c r="E88" s="169">
        <v>0</v>
      </c>
      <c r="F88" s="169">
        <v>0</v>
      </c>
      <c r="G88" s="169">
        <v>0.44</v>
      </c>
      <c r="H88" s="169">
        <v>22.75</v>
      </c>
      <c r="I88" s="173"/>
      <c r="J88" s="158"/>
      <c r="K88" s="153"/>
      <c r="L88" s="154"/>
    </row>
    <row r="89" spans="1:12" s="155" customFormat="1" ht="13.5" customHeight="1">
      <c r="A89" s="387"/>
      <c r="B89" s="390"/>
      <c r="C89" s="213" t="s">
        <v>509</v>
      </c>
      <c r="D89" s="175"/>
      <c r="E89" s="169">
        <f>SUM(E86:E88)</f>
        <v>28500</v>
      </c>
      <c r="F89" s="169">
        <f>SUM(F86:F88)</f>
        <v>98.74000000000001</v>
      </c>
      <c r="G89" s="169">
        <f>SUM(G86:G88)</f>
        <v>412.92</v>
      </c>
      <c r="H89" s="169">
        <f>SUM(H86:H88)</f>
        <v>24941.55</v>
      </c>
      <c r="I89" s="173">
        <f t="shared" si="1"/>
        <v>0.8751421052631578</v>
      </c>
      <c r="J89" s="158"/>
      <c r="K89" s="153"/>
      <c r="L89" s="154"/>
    </row>
    <row r="90" spans="1:12" s="155" customFormat="1" ht="24.75" customHeight="1">
      <c r="A90" s="385">
        <v>21</v>
      </c>
      <c r="B90" s="388" t="s">
        <v>522</v>
      </c>
      <c r="C90" s="165" t="s">
        <v>174</v>
      </c>
      <c r="D90" s="165" t="s">
        <v>69</v>
      </c>
      <c r="E90" s="169">
        <v>3000</v>
      </c>
      <c r="F90" s="169">
        <v>54.16</v>
      </c>
      <c r="G90" s="169">
        <v>343.01</v>
      </c>
      <c r="H90" s="169">
        <v>2298.09</v>
      </c>
      <c r="I90" s="173">
        <f t="shared" si="1"/>
        <v>0.7660300000000001</v>
      </c>
      <c r="J90" s="158"/>
      <c r="K90" s="153"/>
      <c r="L90" s="154"/>
    </row>
    <row r="91" spans="1:12" s="155" customFormat="1" ht="31.5" customHeight="1">
      <c r="A91" s="386"/>
      <c r="B91" s="389"/>
      <c r="C91" s="165" t="s">
        <v>652</v>
      </c>
      <c r="D91" s="165" t="s">
        <v>652</v>
      </c>
      <c r="E91" s="169">
        <v>0</v>
      </c>
      <c r="F91" s="169">
        <v>0</v>
      </c>
      <c r="G91" s="169">
        <v>0</v>
      </c>
      <c r="H91" s="169">
        <v>0</v>
      </c>
      <c r="I91" s="173"/>
      <c r="J91" s="158"/>
      <c r="K91" s="153"/>
      <c r="L91" s="154"/>
    </row>
    <row r="92" spans="1:12" s="155" customFormat="1" ht="18" customHeight="1">
      <c r="A92" s="387"/>
      <c r="B92" s="390"/>
      <c r="C92" s="213" t="s">
        <v>509</v>
      </c>
      <c r="D92" s="175"/>
      <c r="E92" s="169">
        <f>SUM(E90:E91)</f>
        <v>3000</v>
      </c>
      <c r="F92" s="169">
        <f>SUM(F90:F91)</f>
        <v>54.16</v>
      </c>
      <c r="G92" s="169">
        <f>SUM(G90:G91)</f>
        <v>343.01</v>
      </c>
      <c r="H92" s="169">
        <f>SUM(H90:H91)</f>
        <v>2298.09</v>
      </c>
      <c r="I92" s="173">
        <f t="shared" si="1"/>
        <v>0.7660300000000001</v>
      </c>
      <c r="J92" s="158"/>
      <c r="K92" s="153"/>
      <c r="L92" s="154"/>
    </row>
    <row r="93" spans="1:12" s="155" customFormat="1" ht="12.75">
      <c r="A93" s="174"/>
      <c r="B93" s="214" t="s">
        <v>511</v>
      </c>
      <c r="C93" s="256"/>
      <c r="D93" s="175"/>
      <c r="E93" s="169">
        <f>+E92+E89+E85</f>
        <v>44500</v>
      </c>
      <c r="F93" s="169">
        <f>+F92+F89+F85</f>
        <v>180.71</v>
      </c>
      <c r="G93" s="169">
        <f>+G92+G89+G85</f>
        <v>831.4300000000001</v>
      </c>
      <c r="H93" s="169">
        <f>+H92+H89+H85</f>
        <v>27315.14</v>
      </c>
      <c r="I93" s="173">
        <f t="shared" si="1"/>
        <v>0.6138233707865168</v>
      </c>
      <c r="J93" s="157"/>
      <c r="K93" s="156"/>
      <c r="L93" s="154"/>
    </row>
    <row r="94" spans="1:12" s="44" customFormat="1" ht="12.75" customHeight="1">
      <c r="A94" s="395" t="s">
        <v>523</v>
      </c>
      <c r="B94" s="396"/>
      <c r="C94" s="396"/>
      <c r="D94" s="397"/>
      <c r="E94" s="169"/>
      <c r="F94" s="169"/>
      <c r="G94" s="169"/>
      <c r="H94" s="170"/>
      <c r="I94" s="173"/>
      <c r="J94" s="41"/>
      <c r="K94" s="42"/>
      <c r="L94" s="43"/>
    </row>
    <row r="95" spans="1:12" s="155" customFormat="1" ht="22.5" customHeight="1">
      <c r="A95" s="386">
        <v>22</v>
      </c>
      <c r="B95" s="391" t="s">
        <v>271</v>
      </c>
      <c r="C95" s="165" t="s">
        <v>174</v>
      </c>
      <c r="D95" s="165" t="s">
        <v>510</v>
      </c>
      <c r="E95" s="169">
        <v>16000</v>
      </c>
      <c r="F95" s="169">
        <v>3.15</v>
      </c>
      <c r="G95" s="169">
        <v>20.75</v>
      </c>
      <c r="H95" s="169">
        <v>20.75</v>
      </c>
      <c r="I95" s="173">
        <f t="shared" si="1"/>
        <v>0.001296875</v>
      </c>
      <c r="J95" s="158"/>
      <c r="K95" s="153"/>
      <c r="L95" s="154"/>
    </row>
    <row r="96" spans="1:12" s="155" customFormat="1" ht="12.75">
      <c r="A96" s="386"/>
      <c r="B96" s="391"/>
      <c r="C96" s="165" t="s">
        <v>652</v>
      </c>
      <c r="D96" s="165" t="s">
        <v>652</v>
      </c>
      <c r="E96" s="169">
        <v>3000</v>
      </c>
      <c r="F96" s="169">
        <v>0</v>
      </c>
      <c r="G96" s="169">
        <v>0</v>
      </c>
      <c r="H96" s="169">
        <v>0</v>
      </c>
      <c r="I96" s="173">
        <f t="shared" si="1"/>
        <v>0</v>
      </c>
      <c r="J96" s="152"/>
      <c r="K96" s="153"/>
      <c r="L96" s="154"/>
    </row>
    <row r="97" spans="1:12" s="155" customFormat="1" ht="18" customHeight="1">
      <c r="A97" s="387"/>
      <c r="B97" s="391"/>
      <c r="C97" s="213" t="s">
        <v>509</v>
      </c>
      <c r="D97" s="175"/>
      <c r="E97" s="169">
        <f>SUM(E95:E96)</f>
        <v>19000</v>
      </c>
      <c r="F97" s="169">
        <f>SUM(F95:F96)</f>
        <v>3.15</v>
      </c>
      <c r="G97" s="169">
        <f>SUM(G95:G96)</f>
        <v>20.75</v>
      </c>
      <c r="H97" s="169">
        <f>SUM(H95:H96)</f>
        <v>20.75</v>
      </c>
      <c r="I97" s="173">
        <f t="shared" si="1"/>
        <v>0.0010921052631578947</v>
      </c>
      <c r="J97" s="152"/>
      <c r="K97" s="153"/>
      <c r="L97" s="154"/>
    </row>
    <row r="98" spans="1:12" s="155" customFormat="1" ht="25.5" customHeight="1">
      <c r="A98" s="385">
        <v>23</v>
      </c>
      <c r="B98" s="391" t="s">
        <v>271</v>
      </c>
      <c r="C98" s="165" t="s">
        <v>737</v>
      </c>
      <c r="D98" s="165" t="s">
        <v>72</v>
      </c>
      <c r="E98" s="169">
        <v>9220</v>
      </c>
      <c r="F98" s="169">
        <v>200.58</v>
      </c>
      <c r="G98" s="169">
        <v>862.71</v>
      </c>
      <c r="H98" s="169">
        <v>10049.72</v>
      </c>
      <c r="I98" s="173">
        <f t="shared" si="1"/>
        <v>1.0899913232104121</v>
      </c>
      <c r="J98" s="157"/>
      <c r="K98" s="156"/>
      <c r="L98" s="154"/>
    </row>
    <row r="99" spans="1:12" s="155" customFormat="1" ht="23.25" customHeight="1">
      <c r="A99" s="386"/>
      <c r="B99" s="391"/>
      <c r="C99" s="165" t="s">
        <v>837</v>
      </c>
      <c r="D99" s="165" t="s">
        <v>837</v>
      </c>
      <c r="E99" s="169">
        <v>1480</v>
      </c>
      <c r="F99" s="169">
        <v>1.93</v>
      </c>
      <c r="G99" s="169">
        <v>47.03</v>
      </c>
      <c r="H99" s="169">
        <v>1261.22</v>
      </c>
      <c r="I99" s="173">
        <f t="shared" si="1"/>
        <v>0.8521756756756756</v>
      </c>
      <c r="J99" s="152"/>
      <c r="K99" s="153"/>
      <c r="L99" s="154"/>
    </row>
    <row r="100" spans="1:12" s="155" customFormat="1" ht="18" customHeight="1">
      <c r="A100" s="386"/>
      <c r="B100" s="391"/>
      <c r="C100" s="165" t="s">
        <v>652</v>
      </c>
      <c r="D100" s="165" t="s">
        <v>652</v>
      </c>
      <c r="E100" s="169">
        <v>0</v>
      </c>
      <c r="F100" s="169">
        <v>0</v>
      </c>
      <c r="G100" s="169">
        <v>0</v>
      </c>
      <c r="H100" s="169">
        <v>0</v>
      </c>
      <c r="I100" s="173"/>
      <c r="J100" s="152"/>
      <c r="K100" s="153"/>
      <c r="L100" s="154"/>
    </row>
    <row r="101" spans="1:12" s="155" customFormat="1" ht="12.75">
      <c r="A101" s="387"/>
      <c r="B101" s="391"/>
      <c r="C101" s="213" t="s">
        <v>509</v>
      </c>
      <c r="D101" s="175"/>
      <c r="E101" s="169">
        <f>SUM(E98:E100)</f>
        <v>10700</v>
      </c>
      <c r="F101" s="169">
        <f>SUM(F98:F100)</f>
        <v>202.51000000000002</v>
      </c>
      <c r="G101" s="169">
        <f>SUM(G98:G100)</f>
        <v>909.74</v>
      </c>
      <c r="H101" s="169">
        <f>SUM(H98:H100)</f>
        <v>11310.939999999999</v>
      </c>
      <c r="I101" s="173">
        <f t="shared" si="1"/>
        <v>1.0570971962616822</v>
      </c>
      <c r="J101" s="152"/>
      <c r="K101" s="153"/>
      <c r="L101" s="154"/>
    </row>
    <row r="102" spans="1:12" s="155" customFormat="1" ht="19.5" customHeight="1">
      <c r="A102" s="385">
        <v>24</v>
      </c>
      <c r="B102" s="391" t="s">
        <v>838</v>
      </c>
      <c r="C102" s="165" t="s">
        <v>174</v>
      </c>
      <c r="D102" s="171" t="s">
        <v>839</v>
      </c>
      <c r="E102" s="169">
        <v>4580.94</v>
      </c>
      <c r="F102" s="169">
        <v>0</v>
      </c>
      <c r="G102" s="169">
        <v>0</v>
      </c>
      <c r="H102" s="169">
        <v>4580.96</v>
      </c>
      <c r="I102" s="173">
        <f t="shared" si="1"/>
        <v>1.0000043659161657</v>
      </c>
      <c r="J102" s="157"/>
      <c r="K102" s="156"/>
      <c r="L102" s="154"/>
    </row>
    <row r="103" spans="1:12" s="155" customFormat="1" ht="19.5" customHeight="1">
      <c r="A103" s="386"/>
      <c r="B103" s="391"/>
      <c r="C103" s="165" t="s">
        <v>174</v>
      </c>
      <c r="D103" s="171" t="s">
        <v>839</v>
      </c>
      <c r="E103" s="169">
        <v>9600</v>
      </c>
      <c r="F103" s="169">
        <v>0</v>
      </c>
      <c r="G103" s="169">
        <v>0</v>
      </c>
      <c r="H103" s="169">
        <v>3793.95</v>
      </c>
      <c r="I103" s="173">
        <f t="shared" si="1"/>
        <v>0.395203125</v>
      </c>
      <c r="J103" s="157"/>
      <c r="K103" s="156"/>
      <c r="L103" s="154"/>
    </row>
    <row r="104" spans="1:12" s="155" customFormat="1" ht="12.75">
      <c r="A104" s="386"/>
      <c r="B104" s="391"/>
      <c r="C104" s="165" t="s">
        <v>837</v>
      </c>
      <c r="D104" s="165" t="s">
        <v>837</v>
      </c>
      <c r="E104" s="169">
        <v>899.5</v>
      </c>
      <c r="F104" s="169">
        <v>43.16</v>
      </c>
      <c r="G104" s="169">
        <v>122.75</v>
      </c>
      <c r="H104" s="169">
        <v>565.19</v>
      </c>
      <c r="I104" s="173">
        <f t="shared" si="1"/>
        <v>0.6283379655364092</v>
      </c>
      <c r="J104" s="152"/>
      <c r="K104" s="153"/>
      <c r="L104" s="154"/>
    </row>
    <row r="105" spans="1:12" s="155" customFormat="1" ht="18" customHeight="1">
      <c r="A105" s="386"/>
      <c r="B105" s="391"/>
      <c r="C105" s="165" t="s">
        <v>652</v>
      </c>
      <c r="D105" s="165" t="s">
        <v>652</v>
      </c>
      <c r="E105" s="169">
        <v>8</v>
      </c>
      <c r="F105" s="169">
        <v>0</v>
      </c>
      <c r="G105" s="169">
        <v>0</v>
      </c>
      <c r="H105" s="169">
        <v>8</v>
      </c>
      <c r="I105" s="173">
        <f t="shared" si="1"/>
        <v>1</v>
      </c>
      <c r="J105" s="152"/>
      <c r="K105" s="153"/>
      <c r="L105" s="154"/>
    </row>
    <row r="106" spans="1:12" s="155" customFormat="1" ht="12.75">
      <c r="A106" s="387"/>
      <c r="B106" s="391"/>
      <c r="C106" s="213" t="s">
        <v>509</v>
      </c>
      <c r="D106" s="175"/>
      <c r="E106" s="169">
        <f>SUM(E102:E105)</f>
        <v>15088.439999999999</v>
      </c>
      <c r="F106" s="169">
        <f>SUM(F102:F105)</f>
        <v>43.16</v>
      </c>
      <c r="G106" s="169">
        <f>SUM(G102:G105)</f>
        <v>122.75</v>
      </c>
      <c r="H106" s="169">
        <f>SUM(H102:H105)</f>
        <v>8948.1</v>
      </c>
      <c r="I106" s="173">
        <f t="shared" si="1"/>
        <v>0.5930434160191511</v>
      </c>
      <c r="J106" s="152"/>
      <c r="K106" s="153"/>
      <c r="L106" s="154"/>
    </row>
    <row r="107" spans="1:12" s="155" customFormat="1" ht="26.25" customHeight="1">
      <c r="A107" s="385">
        <v>25</v>
      </c>
      <c r="B107" s="391" t="s">
        <v>272</v>
      </c>
      <c r="C107" s="165" t="s">
        <v>737</v>
      </c>
      <c r="D107" s="171" t="s">
        <v>233</v>
      </c>
      <c r="E107" s="169">
        <v>2100</v>
      </c>
      <c r="F107" s="169">
        <v>0</v>
      </c>
      <c r="G107" s="169">
        <v>0</v>
      </c>
      <c r="H107" s="169">
        <v>1443</v>
      </c>
      <c r="I107" s="173">
        <f t="shared" si="1"/>
        <v>0.6871428571428572</v>
      </c>
      <c r="J107" s="157"/>
      <c r="K107" s="156"/>
      <c r="L107" s="154"/>
    </row>
    <row r="108" spans="1:12" s="155" customFormat="1" ht="28.5" customHeight="1">
      <c r="A108" s="386"/>
      <c r="B108" s="391"/>
      <c r="C108" s="165" t="s">
        <v>174</v>
      </c>
      <c r="D108" s="171" t="s">
        <v>234</v>
      </c>
      <c r="E108" s="169">
        <v>1071</v>
      </c>
      <c r="F108" s="169">
        <v>0</v>
      </c>
      <c r="G108" s="169">
        <v>0</v>
      </c>
      <c r="H108" s="169">
        <v>1076.8</v>
      </c>
      <c r="I108" s="173">
        <f t="shared" si="1"/>
        <v>1.0054154995331466</v>
      </c>
      <c r="J108" s="157"/>
      <c r="K108" s="156"/>
      <c r="L108" s="154"/>
    </row>
    <row r="109" spans="1:12" s="155" customFormat="1" ht="27" customHeight="1">
      <c r="A109" s="386"/>
      <c r="B109" s="391"/>
      <c r="C109" s="165" t="s">
        <v>174</v>
      </c>
      <c r="D109" s="171" t="s">
        <v>176</v>
      </c>
      <c r="E109" s="169">
        <v>5712</v>
      </c>
      <c r="F109" s="169">
        <v>177.66</v>
      </c>
      <c r="G109" s="169">
        <v>443.37</v>
      </c>
      <c r="H109" s="169">
        <v>4457.87</v>
      </c>
      <c r="I109" s="173">
        <f t="shared" si="1"/>
        <v>0.7804394257703081</v>
      </c>
      <c r="J109" s="152"/>
      <c r="K109" s="153"/>
      <c r="L109" s="154"/>
    </row>
    <row r="110" spans="1:12" s="155" customFormat="1" ht="18" customHeight="1">
      <c r="A110" s="386"/>
      <c r="B110" s="391"/>
      <c r="C110" s="165" t="s">
        <v>652</v>
      </c>
      <c r="D110" s="165" t="s">
        <v>652</v>
      </c>
      <c r="E110" s="169">
        <v>0</v>
      </c>
      <c r="F110" s="169">
        <v>0</v>
      </c>
      <c r="G110" s="169">
        <v>0</v>
      </c>
      <c r="H110" s="169">
        <v>0</v>
      </c>
      <c r="I110" s="173"/>
      <c r="J110" s="152"/>
      <c r="K110" s="153"/>
      <c r="L110" s="154"/>
    </row>
    <row r="111" spans="1:12" s="155" customFormat="1" ht="12.75">
      <c r="A111" s="387"/>
      <c r="B111" s="391"/>
      <c r="C111" s="213" t="s">
        <v>509</v>
      </c>
      <c r="D111" s="175"/>
      <c r="E111" s="169">
        <f>SUM(E107:E110)</f>
        <v>8883</v>
      </c>
      <c r="F111" s="169">
        <f>SUM(F107:F110)</f>
        <v>177.66</v>
      </c>
      <c r="G111" s="169">
        <f>SUM(G107:G110)</f>
        <v>443.37</v>
      </c>
      <c r="H111" s="169">
        <f>SUM(H107:H110)</f>
        <v>6977.67</v>
      </c>
      <c r="I111" s="173">
        <f t="shared" si="1"/>
        <v>0.7855082742316785</v>
      </c>
      <c r="J111" s="152"/>
      <c r="K111" s="153"/>
      <c r="L111" s="154"/>
    </row>
    <row r="112" spans="1:12" s="155" customFormat="1" ht="30.75" customHeight="1">
      <c r="A112" s="385">
        <v>26</v>
      </c>
      <c r="B112" s="391" t="s">
        <v>409</v>
      </c>
      <c r="C112" s="165" t="s">
        <v>737</v>
      </c>
      <c r="D112" s="171" t="s">
        <v>234</v>
      </c>
      <c r="E112" s="169">
        <v>2000</v>
      </c>
      <c r="F112" s="169">
        <v>93.37</v>
      </c>
      <c r="G112" s="169">
        <v>726.71</v>
      </c>
      <c r="H112" s="169">
        <v>1722.05</v>
      </c>
      <c r="I112" s="173">
        <f>+H112*100%/E112</f>
        <v>0.8610249999999999</v>
      </c>
      <c r="J112" s="157"/>
      <c r="K112" s="156"/>
      <c r="L112" s="154"/>
    </row>
    <row r="113" spans="1:12" s="155" customFormat="1" ht="30" customHeight="1">
      <c r="A113" s="386"/>
      <c r="B113" s="391"/>
      <c r="C113" s="165" t="s">
        <v>174</v>
      </c>
      <c r="D113" s="171" t="s">
        <v>234</v>
      </c>
      <c r="E113" s="169">
        <v>4172</v>
      </c>
      <c r="F113" s="169">
        <v>166.08</v>
      </c>
      <c r="G113" s="169">
        <v>825.81</v>
      </c>
      <c r="H113" s="169">
        <v>1674.5</v>
      </c>
      <c r="I113" s="173">
        <f>+H113*100%/E113</f>
        <v>0.401366251198466</v>
      </c>
      <c r="J113" s="152"/>
      <c r="K113" s="153"/>
      <c r="L113" s="154"/>
    </row>
    <row r="114" spans="1:12" s="155" customFormat="1" ht="34.5" customHeight="1">
      <c r="A114" s="386"/>
      <c r="B114" s="391"/>
      <c r="C114" s="165" t="s">
        <v>174</v>
      </c>
      <c r="D114" s="171" t="s">
        <v>234</v>
      </c>
      <c r="E114" s="169">
        <v>2276</v>
      </c>
      <c r="F114" s="169">
        <v>47.28</v>
      </c>
      <c r="G114" s="169">
        <v>265.68</v>
      </c>
      <c r="H114" s="169">
        <v>1960.12</v>
      </c>
      <c r="I114" s="173">
        <f>+H114*100%/E114</f>
        <v>0.8612126537785588</v>
      </c>
      <c r="J114" s="152"/>
      <c r="K114" s="153"/>
      <c r="L114" s="154"/>
    </row>
    <row r="115" spans="1:12" s="155" customFormat="1" ht="18" customHeight="1">
      <c r="A115" s="386"/>
      <c r="B115" s="391"/>
      <c r="C115" s="165" t="s">
        <v>652</v>
      </c>
      <c r="D115" s="165" t="s">
        <v>652</v>
      </c>
      <c r="E115" s="169">
        <v>0</v>
      </c>
      <c r="F115" s="169">
        <v>0</v>
      </c>
      <c r="G115" s="169">
        <v>0</v>
      </c>
      <c r="H115" s="169">
        <v>0</v>
      </c>
      <c r="I115" s="173"/>
      <c r="J115" s="152"/>
      <c r="K115" s="153"/>
      <c r="L115" s="154"/>
    </row>
    <row r="116" spans="1:12" s="155" customFormat="1" ht="12.75">
      <c r="A116" s="386"/>
      <c r="B116" s="391"/>
      <c r="C116" s="213" t="s">
        <v>509</v>
      </c>
      <c r="D116" s="175"/>
      <c r="E116" s="169">
        <f>SUM(E112:E115)</f>
        <v>8448</v>
      </c>
      <c r="F116" s="169">
        <f>SUM(F112:F115)</f>
        <v>306.73</v>
      </c>
      <c r="G116" s="169">
        <f>SUM(G112:G115)</f>
        <v>1818.2</v>
      </c>
      <c r="H116" s="169">
        <f>SUM(H112:H115)</f>
        <v>5356.67</v>
      </c>
      <c r="I116" s="173">
        <f>+H116*100%/E116</f>
        <v>0.6340755208333333</v>
      </c>
      <c r="J116" s="152"/>
      <c r="K116" s="153"/>
      <c r="L116" s="154"/>
    </row>
    <row r="117" spans="1:12" s="155" customFormat="1" ht="30.75" customHeight="1">
      <c r="A117" s="385">
        <v>27</v>
      </c>
      <c r="B117" s="391" t="s">
        <v>410</v>
      </c>
      <c r="C117" s="165" t="s">
        <v>737</v>
      </c>
      <c r="D117" s="171" t="s">
        <v>234</v>
      </c>
      <c r="E117" s="169">
        <v>10000</v>
      </c>
      <c r="F117" s="169">
        <v>0</v>
      </c>
      <c r="G117" s="169">
        <v>0</v>
      </c>
      <c r="H117" s="169">
        <v>0</v>
      </c>
      <c r="I117" s="173">
        <f>+H117*100%/E117</f>
        <v>0</v>
      </c>
      <c r="J117" s="157"/>
      <c r="K117" s="156"/>
      <c r="L117" s="154"/>
    </row>
    <row r="118" spans="1:12" s="155" customFormat="1" ht="30" customHeight="1">
      <c r="A118" s="386"/>
      <c r="B118" s="391"/>
      <c r="C118" s="165" t="s">
        <v>174</v>
      </c>
      <c r="D118" s="171" t="s">
        <v>234</v>
      </c>
      <c r="E118" s="169">
        <v>12720</v>
      </c>
      <c r="F118" s="169">
        <v>0</v>
      </c>
      <c r="G118" s="169">
        <v>0</v>
      </c>
      <c r="H118" s="169">
        <v>0</v>
      </c>
      <c r="I118" s="173">
        <f>+H118*100%/E118</f>
        <v>0</v>
      </c>
      <c r="J118" s="152"/>
      <c r="K118" s="153"/>
      <c r="L118" s="154"/>
    </row>
    <row r="119" spans="1:12" s="155" customFormat="1" ht="18" customHeight="1">
      <c r="A119" s="386"/>
      <c r="B119" s="391"/>
      <c r="C119" s="165" t="s">
        <v>652</v>
      </c>
      <c r="D119" s="165" t="s">
        <v>652</v>
      </c>
      <c r="E119" s="169">
        <v>0</v>
      </c>
      <c r="F119" s="169">
        <v>0</v>
      </c>
      <c r="G119" s="169">
        <v>0</v>
      </c>
      <c r="H119" s="169">
        <v>0</v>
      </c>
      <c r="I119" s="173"/>
      <c r="J119" s="152"/>
      <c r="K119" s="153"/>
      <c r="L119" s="154"/>
    </row>
    <row r="120" spans="1:12" s="155" customFormat="1" ht="12.75">
      <c r="A120" s="386"/>
      <c r="B120" s="391"/>
      <c r="C120" s="213" t="s">
        <v>509</v>
      </c>
      <c r="D120" s="175"/>
      <c r="E120" s="169">
        <f>SUM(E117:E119)</f>
        <v>22720</v>
      </c>
      <c r="F120" s="169">
        <f>SUM(F117:F119)</f>
        <v>0</v>
      </c>
      <c r="G120" s="169">
        <f>SUM(G117:G119)</f>
        <v>0</v>
      </c>
      <c r="H120" s="169">
        <f>SUM(H117:H119)</f>
        <v>0</v>
      </c>
      <c r="I120" s="173">
        <f>+H120*100%/E120</f>
        <v>0</v>
      </c>
      <c r="J120" s="152"/>
      <c r="K120" s="153"/>
      <c r="L120" s="154"/>
    </row>
    <row r="121" spans="1:12" s="155" customFormat="1" ht="30.75" customHeight="1">
      <c r="A121" s="385">
        <v>28</v>
      </c>
      <c r="B121" s="391" t="s">
        <v>411</v>
      </c>
      <c r="C121" s="165" t="s">
        <v>737</v>
      </c>
      <c r="D121" s="171" t="s">
        <v>234</v>
      </c>
      <c r="E121" s="169">
        <v>7000</v>
      </c>
      <c r="F121" s="169">
        <v>0</v>
      </c>
      <c r="G121" s="169">
        <v>0</v>
      </c>
      <c r="H121" s="169">
        <v>0</v>
      </c>
      <c r="I121" s="173">
        <f>+H121*100%/E121</f>
        <v>0</v>
      </c>
      <c r="J121" s="157"/>
      <c r="K121" s="156"/>
      <c r="L121" s="154"/>
    </row>
    <row r="122" spans="1:12" s="155" customFormat="1" ht="12.75">
      <c r="A122" s="386"/>
      <c r="B122" s="391"/>
      <c r="C122" s="213" t="s">
        <v>509</v>
      </c>
      <c r="D122" s="175"/>
      <c r="E122" s="169">
        <f>SUM(E121:E121)</f>
        <v>7000</v>
      </c>
      <c r="F122" s="169">
        <f>SUM(F121:F121)</f>
        <v>0</v>
      </c>
      <c r="G122" s="169">
        <f>SUM(G121:G121)</f>
        <v>0</v>
      </c>
      <c r="H122" s="169">
        <f>SUM(H121:H121)</f>
        <v>0</v>
      </c>
      <c r="I122" s="173">
        <f>+H122*100%/E122</f>
        <v>0</v>
      </c>
      <c r="J122" s="152"/>
      <c r="K122" s="153"/>
      <c r="L122" s="154"/>
    </row>
    <row r="123" spans="1:12" s="155" customFormat="1" ht="23.25" customHeight="1">
      <c r="A123" s="385">
        <v>29</v>
      </c>
      <c r="B123" s="388" t="s">
        <v>524</v>
      </c>
      <c r="C123" s="165" t="s">
        <v>174</v>
      </c>
      <c r="D123" s="165" t="s">
        <v>510</v>
      </c>
      <c r="E123" s="169">
        <v>15000</v>
      </c>
      <c r="F123" s="169">
        <v>69.45</v>
      </c>
      <c r="G123" s="169">
        <v>707.08</v>
      </c>
      <c r="H123" s="169">
        <v>15551.84</v>
      </c>
      <c r="I123" s="173">
        <f t="shared" si="1"/>
        <v>1.0367893333333333</v>
      </c>
      <c r="J123" s="152"/>
      <c r="K123" s="153"/>
      <c r="L123" s="154"/>
    </row>
    <row r="124" spans="1:12" s="155" customFormat="1" ht="22.5" customHeight="1">
      <c r="A124" s="386"/>
      <c r="B124" s="389"/>
      <c r="C124" s="165" t="s">
        <v>174</v>
      </c>
      <c r="D124" s="171" t="s">
        <v>839</v>
      </c>
      <c r="E124" s="169">
        <v>420.5</v>
      </c>
      <c r="F124" s="169">
        <v>0</v>
      </c>
      <c r="G124" s="169">
        <v>0</v>
      </c>
      <c r="H124" s="169">
        <v>408.53</v>
      </c>
      <c r="I124" s="173">
        <f t="shared" si="1"/>
        <v>0.9715338882282996</v>
      </c>
      <c r="J124" s="158"/>
      <c r="K124" s="153"/>
      <c r="L124" s="154"/>
    </row>
    <row r="125" spans="1:12" s="155" customFormat="1" ht="15" customHeight="1">
      <c r="A125" s="386"/>
      <c r="B125" s="389"/>
      <c r="C125" s="165" t="s">
        <v>837</v>
      </c>
      <c r="D125" s="165" t="s">
        <v>837</v>
      </c>
      <c r="E125" s="169">
        <v>1500</v>
      </c>
      <c r="F125" s="169">
        <v>0</v>
      </c>
      <c r="G125" s="169">
        <v>22.5</v>
      </c>
      <c r="H125" s="169">
        <v>1445.16</v>
      </c>
      <c r="I125" s="173">
        <f t="shared" si="1"/>
        <v>0.9634400000000001</v>
      </c>
      <c r="J125" s="152"/>
      <c r="K125" s="153"/>
      <c r="L125" s="154"/>
    </row>
    <row r="126" spans="1:12" s="155" customFormat="1" ht="14.25" customHeight="1">
      <c r="A126" s="386"/>
      <c r="B126" s="389"/>
      <c r="C126" s="165" t="s">
        <v>652</v>
      </c>
      <c r="D126" s="165" t="s">
        <v>652</v>
      </c>
      <c r="E126" s="169">
        <v>0</v>
      </c>
      <c r="F126" s="169">
        <v>0</v>
      </c>
      <c r="G126" s="169">
        <v>1.75</v>
      </c>
      <c r="H126" s="169">
        <v>9.77</v>
      </c>
      <c r="I126" s="173"/>
      <c r="J126" s="152"/>
      <c r="K126" s="153"/>
      <c r="L126" s="154"/>
    </row>
    <row r="127" spans="1:12" s="155" customFormat="1" ht="15.75" customHeight="1">
      <c r="A127" s="387"/>
      <c r="B127" s="390"/>
      <c r="C127" s="213" t="s">
        <v>509</v>
      </c>
      <c r="D127" s="175"/>
      <c r="E127" s="169">
        <f>SUM(E123:E126)</f>
        <v>16920.5</v>
      </c>
      <c r="F127" s="169">
        <f>SUM(F123:F126)</f>
        <v>69.45</v>
      </c>
      <c r="G127" s="169">
        <f>SUM(G123:G126)</f>
        <v>731.33</v>
      </c>
      <c r="H127" s="169">
        <f>SUM(H123:H126)</f>
        <v>17415.300000000003</v>
      </c>
      <c r="I127" s="169">
        <f>SUM(I123:I126)</f>
        <v>2.971763221561633</v>
      </c>
      <c r="J127" s="152"/>
      <c r="K127" s="153"/>
      <c r="L127" s="154"/>
    </row>
    <row r="128" spans="1:12" s="155" customFormat="1" ht="12.75">
      <c r="A128" s="174"/>
      <c r="B128" s="214" t="s">
        <v>511</v>
      </c>
      <c r="C128" s="255"/>
      <c r="D128" s="175"/>
      <c r="E128" s="169">
        <f>+E127+E122+E120+E116+E111+E106+E101+E97</f>
        <v>108759.94</v>
      </c>
      <c r="F128" s="169">
        <f>+F127+F122+F120+F116+F111+F106+F101+F97</f>
        <v>802.66</v>
      </c>
      <c r="G128" s="169">
        <f>+G127+G122+G120+G116+G111+G106+G101+G97</f>
        <v>4046.1400000000003</v>
      </c>
      <c r="H128" s="169">
        <f>+H127+H122+H120+H116+H111+H106+H101+H97</f>
        <v>50029.42999999999</v>
      </c>
      <c r="I128" s="173">
        <f t="shared" si="1"/>
        <v>0.4599986906943861</v>
      </c>
      <c r="J128" s="152"/>
      <c r="K128" s="153"/>
      <c r="L128" s="154"/>
    </row>
    <row r="129" spans="1:12" s="44" customFormat="1" ht="12.75" customHeight="1">
      <c r="A129" s="401" t="s">
        <v>153</v>
      </c>
      <c r="B129" s="402"/>
      <c r="C129" s="402"/>
      <c r="D129" s="403"/>
      <c r="E129" s="169"/>
      <c r="F129" s="169"/>
      <c r="G129" s="169"/>
      <c r="H129" s="169"/>
      <c r="I129" s="173"/>
      <c r="J129" s="45"/>
      <c r="K129" s="46"/>
      <c r="L129" s="43"/>
    </row>
    <row r="130" spans="1:12" s="155" customFormat="1" ht="26.25" customHeight="1">
      <c r="A130" s="385">
        <v>30</v>
      </c>
      <c r="B130" s="388" t="s">
        <v>273</v>
      </c>
      <c r="C130" s="165" t="s">
        <v>737</v>
      </c>
      <c r="D130" s="165" t="s">
        <v>72</v>
      </c>
      <c r="E130" s="169">
        <v>9178</v>
      </c>
      <c r="F130" s="169">
        <v>0</v>
      </c>
      <c r="G130" s="169">
        <v>0</v>
      </c>
      <c r="H130" s="169">
        <v>9004.01</v>
      </c>
      <c r="I130" s="173">
        <f t="shared" si="1"/>
        <v>0.9810427108302463</v>
      </c>
      <c r="J130" s="152"/>
      <c r="K130" s="153"/>
      <c r="L130" s="154"/>
    </row>
    <row r="131" spans="1:12" s="155" customFormat="1" ht="19.5" customHeight="1">
      <c r="A131" s="386"/>
      <c r="B131" s="389"/>
      <c r="C131" s="165" t="s">
        <v>652</v>
      </c>
      <c r="D131" s="165" t="s">
        <v>652</v>
      </c>
      <c r="E131" s="169">
        <v>2411</v>
      </c>
      <c r="F131" s="169">
        <v>0</v>
      </c>
      <c r="G131" s="169">
        <v>59.07</v>
      </c>
      <c r="H131" s="169">
        <v>4278.05</v>
      </c>
      <c r="I131" s="173">
        <f t="shared" si="1"/>
        <v>1.7743882206553299</v>
      </c>
      <c r="J131" s="152"/>
      <c r="K131" s="153"/>
      <c r="L131" s="154"/>
    </row>
    <row r="132" spans="1:12" s="155" customFormat="1" ht="18.75" customHeight="1">
      <c r="A132" s="387"/>
      <c r="B132" s="390"/>
      <c r="C132" s="213" t="s">
        <v>509</v>
      </c>
      <c r="D132" s="175"/>
      <c r="E132" s="224">
        <f>SUM(E130:E131)</f>
        <v>11589</v>
      </c>
      <c r="F132" s="224">
        <f>SUM(F130:F131)</f>
        <v>0</v>
      </c>
      <c r="G132" s="224">
        <f>SUM(G130:G131)</f>
        <v>59.07</v>
      </c>
      <c r="H132" s="224">
        <f>SUM(H130:H131)</f>
        <v>13282.060000000001</v>
      </c>
      <c r="I132" s="173">
        <f t="shared" si="1"/>
        <v>1.1460919837777204</v>
      </c>
      <c r="J132" s="152"/>
      <c r="K132" s="153"/>
      <c r="L132" s="154"/>
    </row>
    <row r="133" spans="1:12" s="307" customFormat="1" ht="27.75" customHeight="1">
      <c r="A133" s="404">
        <v>31</v>
      </c>
      <c r="B133" s="392" t="s">
        <v>525</v>
      </c>
      <c r="C133" s="309" t="s">
        <v>737</v>
      </c>
      <c r="D133" s="309" t="s">
        <v>230</v>
      </c>
      <c r="E133" s="274">
        <v>35055</v>
      </c>
      <c r="F133" s="274">
        <v>0</v>
      </c>
      <c r="G133" s="274">
        <v>0</v>
      </c>
      <c r="H133" s="274">
        <v>32985.24</v>
      </c>
      <c r="I133" s="275">
        <f t="shared" si="1"/>
        <v>0.9409567821994009</v>
      </c>
      <c r="J133" s="304"/>
      <c r="K133" s="376"/>
      <c r="L133" s="306"/>
    </row>
    <row r="134" spans="1:12" s="307" customFormat="1" ht="20.25" customHeight="1">
      <c r="A134" s="405"/>
      <c r="B134" s="393"/>
      <c r="C134" s="309" t="s">
        <v>652</v>
      </c>
      <c r="D134" s="309" t="s">
        <v>652</v>
      </c>
      <c r="E134" s="274">
        <v>1845</v>
      </c>
      <c r="F134" s="274">
        <v>0</v>
      </c>
      <c r="G134" s="274">
        <v>0</v>
      </c>
      <c r="H134" s="274">
        <v>1845</v>
      </c>
      <c r="I134" s="275">
        <f t="shared" si="1"/>
        <v>1</v>
      </c>
      <c r="J134" s="304"/>
      <c r="K134" s="305"/>
      <c r="L134" s="306"/>
    </row>
    <row r="135" spans="1:12" s="307" customFormat="1" ht="15.75" customHeight="1">
      <c r="A135" s="406"/>
      <c r="B135" s="394"/>
      <c r="C135" s="377" t="s">
        <v>509</v>
      </c>
      <c r="D135" s="378"/>
      <c r="E135" s="274">
        <f>SUM(E133:E134)</f>
        <v>36900</v>
      </c>
      <c r="F135" s="274">
        <f>SUM(F133:F134)</f>
        <v>0</v>
      </c>
      <c r="G135" s="274">
        <f>SUM(G133:G134)</f>
        <v>0</v>
      </c>
      <c r="H135" s="274">
        <f>SUM(H133:H134)</f>
        <v>34830.24</v>
      </c>
      <c r="I135" s="275">
        <f t="shared" si="1"/>
        <v>0.9439089430894309</v>
      </c>
      <c r="J135" s="304"/>
      <c r="K135" s="305"/>
      <c r="L135" s="306"/>
    </row>
    <row r="136" spans="1:12" s="155" customFormat="1" ht="23.25" customHeight="1">
      <c r="A136" s="385">
        <v>32</v>
      </c>
      <c r="B136" s="391" t="s">
        <v>526</v>
      </c>
      <c r="C136" s="165" t="s">
        <v>737</v>
      </c>
      <c r="D136" s="165" t="s">
        <v>177</v>
      </c>
      <c r="E136" s="169">
        <v>8500</v>
      </c>
      <c r="F136" s="169">
        <v>0</v>
      </c>
      <c r="G136" s="169">
        <v>0</v>
      </c>
      <c r="H136" s="177">
        <v>7906.63</v>
      </c>
      <c r="I136" s="173">
        <f t="shared" si="1"/>
        <v>0.9301917647058824</v>
      </c>
      <c r="J136" s="152"/>
      <c r="K136" s="153"/>
      <c r="L136" s="154"/>
    </row>
    <row r="137" spans="1:12" s="155" customFormat="1" ht="22.5">
      <c r="A137" s="386"/>
      <c r="B137" s="391"/>
      <c r="C137" s="165" t="s">
        <v>737</v>
      </c>
      <c r="D137" s="171" t="s">
        <v>69</v>
      </c>
      <c r="E137" s="169">
        <v>21500</v>
      </c>
      <c r="F137" s="169">
        <v>0</v>
      </c>
      <c r="G137" s="169">
        <v>0</v>
      </c>
      <c r="H137" s="169">
        <v>18900.01</v>
      </c>
      <c r="I137" s="173">
        <f t="shared" si="1"/>
        <v>0.8790702325581394</v>
      </c>
      <c r="J137" s="157"/>
      <c r="K137" s="156"/>
      <c r="L137" s="154"/>
    </row>
    <row r="138" spans="1:12" s="155" customFormat="1" ht="27.75" customHeight="1">
      <c r="A138" s="386"/>
      <c r="B138" s="391"/>
      <c r="C138" s="165" t="s">
        <v>737</v>
      </c>
      <c r="D138" s="171" t="s">
        <v>72</v>
      </c>
      <c r="E138" s="169">
        <v>10000</v>
      </c>
      <c r="F138" s="169">
        <v>4854.73</v>
      </c>
      <c r="G138" s="169">
        <v>5036.95</v>
      </c>
      <c r="H138" s="169">
        <v>10838.08</v>
      </c>
      <c r="I138" s="173">
        <f t="shared" si="1"/>
        <v>1.0838079999999999</v>
      </c>
      <c r="J138" s="152"/>
      <c r="K138" s="153"/>
      <c r="L138" s="154"/>
    </row>
    <row r="139" spans="1:12" s="155" customFormat="1" ht="28.5" customHeight="1">
      <c r="A139" s="386"/>
      <c r="B139" s="391"/>
      <c r="C139" s="165" t="s">
        <v>737</v>
      </c>
      <c r="D139" s="171" t="s">
        <v>69</v>
      </c>
      <c r="E139" s="169">
        <v>4100</v>
      </c>
      <c r="F139" s="169">
        <v>0</v>
      </c>
      <c r="G139" s="169">
        <v>0</v>
      </c>
      <c r="H139" s="169">
        <v>0</v>
      </c>
      <c r="I139" s="173">
        <f aca="true" t="shared" si="2" ref="I139:I210">+H139*100%/E139</f>
        <v>0</v>
      </c>
      <c r="J139" s="152"/>
      <c r="K139" s="153"/>
      <c r="L139" s="154"/>
    </row>
    <row r="140" spans="1:12" s="155" customFormat="1" ht="18.75" customHeight="1">
      <c r="A140" s="386"/>
      <c r="B140" s="391"/>
      <c r="C140" s="165" t="s">
        <v>652</v>
      </c>
      <c r="D140" s="165" t="s">
        <v>652</v>
      </c>
      <c r="E140" s="169">
        <v>14000</v>
      </c>
      <c r="F140" s="169">
        <v>26.86</v>
      </c>
      <c r="G140" s="169">
        <v>354.78</v>
      </c>
      <c r="H140" s="169">
        <v>5013.24</v>
      </c>
      <c r="I140" s="173">
        <f>+H140*100%/E140</f>
        <v>0.3580885714285714</v>
      </c>
      <c r="J140" s="152"/>
      <c r="K140" s="153"/>
      <c r="L140" s="154"/>
    </row>
    <row r="141" spans="1:12" s="155" customFormat="1" ht="12.75">
      <c r="A141" s="387"/>
      <c r="B141" s="391"/>
      <c r="C141" s="213" t="s">
        <v>509</v>
      </c>
      <c r="D141" s="175"/>
      <c r="E141" s="169">
        <f>SUM(E136:E140)</f>
        <v>58100</v>
      </c>
      <c r="F141" s="169">
        <f>SUM(F136:F140)</f>
        <v>4881.589999999999</v>
      </c>
      <c r="G141" s="169">
        <f>SUM(G136:G140)</f>
        <v>5391.73</v>
      </c>
      <c r="H141" s="169">
        <f>SUM(H136:H140)</f>
        <v>42657.96</v>
      </c>
      <c r="I141" s="173">
        <f t="shared" si="2"/>
        <v>0.7342161790017212</v>
      </c>
      <c r="J141" s="157"/>
      <c r="K141" s="156"/>
      <c r="L141" s="154"/>
    </row>
    <row r="142" spans="1:12" s="155" customFormat="1" ht="22.5">
      <c r="A142" s="385">
        <v>33</v>
      </c>
      <c r="B142" s="388" t="s">
        <v>412</v>
      </c>
      <c r="C142" s="165" t="s">
        <v>737</v>
      </c>
      <c r="D142" s="165" t="s">
        <v>68</v>
      </c>
      <c r="E142" s="169">
        <v>28221</v>
      </c>
      <c r="F142" s="169">
        <v>329.2</v>
      </c>
      <c r="G142" s="169">
        <v>3072.69</v>
      </c>
      <c r="H142" s="169">
        <v>15846.16</v>
      </c>
      <c r="I142" s="173">
        <f t="shared" si="2"/>
        <v>0.5615024272704724</v>
      </c>
      <c r="J142" s="157"/>
      <c r="K142" s="156"/>
      <c r="L142" s="154"/>
    </row>
    <row r="143" spans="1:12" s="155" customFormat="1" ht="22.5">
      <c r="A143" s="386"/>
      <c r="B143" s="389"/>
      <c r="C143" s="165" t="s">
        <v>174</v>
      </c>
      <c r="D143" s="165" t="s">
        <v>68</v>
      </c>
      <c r="E143" s="169">
        <v>10975</v>
      </c>
      <c r="F143" s="169">
        <v>128.02</v>
      </c>
      <c r="G143" s="169">
        <v>1194.94</v>
      </c>
      <c r="H143" s="169">
        <v>6161.41</v>
      </c>
      <c r="I143" s="173">
        <f>+H143*100%/E143</f>
        <v>0.5614041002277904</v>
      </c>
      <c r="J143" s="157"/>
      <c r="K143" s="156"/>
      <c r="L143" s="154"/>
    </row>
    <row r="144" spans="1:12" s="155" customFormat="1" ht="12.75">
      <c r="A144" s="387"/>
      <c r="B144" s="390"/>
      <c r="C144" s="213" t="s">
        <v>509</v>
      </c>
      <c r="D144" s="175"/>
      <c r="E144" s="169">
        <f>SUM(E142:E143)</f>
        <v>39196</v>
      </c>
      <c r="F144" s="169">
        <f>SUM(F142:F143)</f>
        <v>457.22</v>
      </c>
      <c r="G144" s="169">
        <f>SUM(G142:G143)</f>
        <v>4267.63</v>
      </c>
      <c r="H144" s="169">
        <f>SUM(H142:H143)</f>
        <v>22007.57</v>
      </c>
      <c r="I144" s="173">
        <f t="shared" si="2"/>
        <v>0.5614748953974895</v>
      </c>
      <c r="J144" s="152"/>
      <c r="K144" s="153"/>
      <c r="L144" s="154"/>
    </row>
    <row r="145" spans="1:12" s="155" customFormat="1" ht="22.5">
      <c r="A145" s="386">
        <v>34</v>
      </c>
      <c r="B145" s="391" t="s">
        <v>413</v>
      </c>
      <c r="C145" s="165" t="s">
        <v>737</v>
      </c>
      <c r="D145" s="171" t="s">
        <v>69</v>
      </c>
      <c r="E145" s="169">
        <v>54770</v>
      </c>
      <c r="F145" s="169">
        <v>0</v>
      </c>
      <c r="G145" s="169">
        <v>192.05</v>
      </c>
      <c r="H145" s="169">
        <v>10231.29</v>
      </c>
      <c r="I145" s="173">
        <f t="shared" si="2"/>
        <v>0.18680463757531496</v>
      </c>
      <c r="J145" s="157"/>
      <c r="K145" s="156"/>
      <c r="L145" s="154"/>
    </row>
    <row r="146" spans="1:12" s="155" customFormat="1" ht="18.75" customHeight="1">
      <c r="A146" s="386"/>
      <c r="B146" s="391"/>
      <c r="C146" s="165" t="s">
        <v>652</v>
      </c>
      <c r="D146" s="165" t="s">
        <v>652</v>
      </c>
      <c r="E146" s="169">
        <v>12200</v>
      </c>
      <c r="F146" s="169">
        <v>0</v>
      </c>
      <c r="G146" s="169">
        <v>0</v>
      </c>
      <c r="H146" s="169">
        <v>0</v>
      </c>
      <c r="I146" s="173"/>
      <c r="J146" s="152"/>
      <c r="K146" s="153"/>
      <c r="L146" s="154"/>
    </row>
    <row r="147" spans="1:12" s="155" customFormat="1" ht="19.5" customHeight="1">
      <c r="A147" s="387"/>
      <c r="B147" s="391"/>
      <c r="C147" s="213" t="s">
        <v>509</v>
      </c>
      <c r="D147" s="175"/>
      <c r="E147" s="169">
        <f>SUM(E145:E146)</f>
        <v>66970</v>
      </c>
      <c r="F147" s="169">
        <f>SUM(F145:F146)</f>
        <v>0</v>
      </c>
      <c r="G147" s="169">
        <f>SUM(G145:G146)</f>
        <v>192.05</v>
      </c>
      <c r="H147" s="169">
        <f>SUM(H145:H146)</f>
        <v>10231.29</v>
      </c>
      <c r="I147" s="173">
        <f t="shared" si="2"/>
        <v>0.15277422726593998</v>
      </c>
      <c r="J147" s="157"/>
      <c r="K147" s="156"/>
      <c r="L147" s="154"/>
    </row>
    <row r="148" spans="1:12" s="155" customFormat="1" ht="27.75" customHeight="1">
      <c r="A148" s="385">
        <v>35</v>
      </c>
      <c r="B148" s="388" t="s">
        <v>235</v>
      </c>
      <c r="C148" s="165" t="s">
        <v>737</v>
      </c>
      <c r="D148" s="165" t="s">
        <v>230</v>
      </c>
      <c r="E148" s="169">
        <v>26463.79</v>
      </c>
      <c r="F148" s="169">
        <v>0</v>
      </c>
      <c r="G148" s="169">
        <v>2266.36</v>
      </c>
      <c r="H148" s="169">
        <v>25070.95</v>
      </c>
      <c r="I148" s="173">
        <f t="shared" si="2"/>
        <v>0.9473680829541045</v>
      </c>
      <c r="J148" s="152"/>
      <c r="K148" s="156"/>
      <c r="L148" s="154"/>
    </row>
    <row r="149" spans="1:12" s="155" customFormat="1" ht="20.25" customHeight="1">
      <c r="A149" s="386"/>
      <c r="B149" s="389"/>
      <c r="C149" s="165" t="s">
        <v>652</v>
      </c>
      <c r="D149" s="165" t="s">
        <v>652</v>
      </c>
      <c r="E149" s="169">
        <v>1392.83</v>
      </c>
      <c r="F149" s="169">
        <v>0</v>
      </c>
      <c r="G149" s="169">
        <v>63.14</v>
      </c>
      <c r="H149" s="169">
        <v>1173.61</v>
      </c>
      <c r="I149" s="173">
        <f t="shared" si="2"/>
        <v>0.8426082149293166</v>
      </c>
      <c r="J149" s="152"/>
      <c r="K149" s="153"/>
      <c r="L149" s="154"/>
    </row>
    <row r="150" spans="1:12" s="155" customFormat="1" ht="15.75" customHeight="1">
      <c r="A150" s="387"/>
      <c r="B150" s="390"/>
      <c r="C150" s="213" t="s">
        <v>509</v>
      </c>
      <c r="D150" s="175"/>
      <c r="E150" s="169">
        <f>SUM(E148:E149)</f>
        <v>27856.620000000003</v>
      </c>
      <c r="F150" s="169">
        <f>SUM(F148:F149)</f>
        <v>0</v>
      </c>
      <c r="G150" s="169">
        <f>SUM(G148:G149)</f>
        <v>2329.5</v>
      </c>
      <c r="H150" s="169">
        <f>SUM(H148:H149)</f>
        <v>26244.56</v>
      </c>
      <c r="I150" s="173">
        <f t="shared" si="2"/>
        <v>0.9421300933135462</v>
      </c>
      <c r="J150" s="152"/>
      <c r="K150" s="153"/>
      <c r="L150" s="154"/>
    </row>
    <row r="151" spans="1:12" s="155" customFormat="1" ht="23.25" customHeight="1">
      <c r="A151" s="385">
        <v>36</v>
      </c>
      <c r="B151" s="391" t="s">
        <v>414</v>
      </c>
      <c r="C151" s="165" t="s">
        <v>737</v>
      </c>
      <c r="D151" s="165" t="s">
        <v>510</v>
      </c>
      <c r="E151" s="169">
        <v>8520</v>
      </c>
      <c r="F151" s="169">
        <v>467.81</v>
      </c>
      <c r="G151" s="169">
        <v>1502.12</v>
      </c>
      <c r="H151" s="177">
        <v>11183.42</v>
      </c>
      <c r="I151" s="173">
        <f t="shared" si="2"/>
        <v>1.3126079812206572</v>
      </c>
      <c r="J151" s="152"/>
      <c r="K151" s="153"/>
      <c r="L151" s="154"/>
    </row>
    <row r="152" spans="1:12" s="155" customFormat="1" ht="22.5">
      <c r="A152" s="386"/>
      <c r="B152" s="391"/>
      <c r="C152" s="165" t="s">
        <v>174</v>
      </c>
      <c r="D152" s="171" t="s">
        <v>840</v>
      </c>
      <c r="E152" s="169">
        <v>6600</v>
      </c>
      <c r="F152" s="169">
        <v>30.38</v>
      </c>
      <c r="G152" s="169">
        <v>290.2</v>
      </c>
      <c r="H152" s="169">
        <v>2495.59</v>
      </c>
      <c r="I152" s="173">
        <f t="shared" si="2"/>
        <v>0.378119696969697</v>
      </c>
      <c r="J152" s="152"/>
      <c r="K152" s="153"/>
      <c r="L152" s="154"/>
    </row>
    <row r="153" spans="1:12" s="155" customFormat="1" ht="17.25" customHeight="1">
      <c r="A153" s="386"/>
      <c r="B153" s="391"/>
      <c r="C153" s="165" t="s">
        <v>652</v>
      </c>
      <c r="D153" s="165" t="s">
        <v>652</v>
      </c>
      <c r="E153" s="169">
        <v>2030</v>
      </c>
      <c r="F153" s="169">
        <v>0.77</v>
      </c>
      <c r="G153" s="169">
        <v>51.16</v>
      </c>
      <c r="H153" s="169">
        <v>2045.82</v>
      </c>
      <c r="I153" s="173">
        <f t="shared" si="2"/>
        <v>1.0077931034482759</v>
      </c>
      <c r="J153" s="152"/>
      <c r="K153" s="153"/>
      <c r="L153" s="154"/>
    </row>
    <row r="154" spans="1:12" s="155" customFormat="1" ht="16.5" customHeight="1">
      <c r="A154" s="387"/>
      <c r="B154" s="391"/>
      <c r="C154" s="213" t="s">
        <v>509</v>
      </c>
      <c r="D154" s="175"/>
      <c r="E154" s="169">
        <f>SUM(E151:E153)</f>
        <v>17150</v>
      </c>
      <c r="F154" s="169">
        <f>SUM(F151:F153)</f>
        <v>498.96</v>
      </c>
      <c r="G154" s="169">
        <f>SUM(G151:G153)</f>
        <v>1843.48</v>
      </c>
      <c r="H154" s="169">
        <f>SUM(H151:H153)</f>
        <v>15724.83</v>
      </c>
      <c r="I154" s="173">
        <f t="shared" si="2"/>
        <v>0.9168997084548105</v>
      </c>
      <c r="J154" s="157"/>
      <c r="K154" s="156"/>
      <c r="L154" s="154"/>
    </row>
    <row r="155" spans="1:12" s="155" customFormat="1" ht="22.5">
      <c r="A155" s="385">
        <v>37</v>
      </c>
      <c r="B155" s="388" t="s">
        <v>415</v>
      </c>
      <c r="C155" s="165" t="s">
        <v>174</v>
      </c>
      <c r="D155" s="165" t="s">
        <v>510</v>
      </c>
      <c r="E155" s="169">
        <v>4345</v>
      </c>
      <c r="F155" s="169">
        <v>0</v>
      </c>
      <c r="G155" s="169">
        <v>0</v>
      </c>
      <c r="H155" s="169">
        <v>4092.97</v>
      </c>
      <c r="I155" s="173">
        <f t="shared" si="2"/>
        <v>0.9419953970080552</v>
      </c>
      <c r="J155" s="157"/>
      <c r="K155" s="156"/>
      <c r="L155" s="154"/>
    </row>
    <row r="156" spans="1:12" s="155" customFormat="1" ht="22.5" customHeight="1">
      <c r="A156" s="386"/>
      <c r="B156" s="389"/>
      <c r="C156" s="165" t="s">
        <v>652</v>
      </c>
      <c r="D156" s="165" t="s">
        <v>652</v>
      </c>
      <c r="E156" s="169">
        <v>0</v>
      </c>
      <c r="F156" s="169">
        <v>0</v>
      </c>
      <c r="G156" s="169">
        <v>0</v>
      </c>
      <c r="H156" s="169">
        <v>0</v>
      </c>
      <c r="I156" s="173"/>
      <c r="J156" s="152"/>
      <c r="K156" s="153"/>
      <c r="L156" s="154"/>
    </row>
    <row r="157" spans="1:12" s="155" customFormat="1" ht="12.75">
      <c r="A157" s="387"/>
      <c r="B157" s="390"/>
      <c r="C157" s="213" t="s">
        <v>509</v>
      </c>
      <c r="D157" s="175"/>
      <c r="E157" s="169">
        <f>SUM(E155:E156)</f>
        <v>4345</v>
      </c>
      <c r="F157" s="169">
        <f>SUM(F155:F156)</f>
        <v>0</v>
      </c>
      <c r="G157" s="169">
        <f>SUM(G155:G156)</f>
        <v>0</v>
      </c>
      <c r="H157" s="169">
        <f>SUM(H155:H156)</f>
        <v>4092.97</v>
      </c>
      <c r="I157" s="173">
        <f t="shared" si="2"/>
        <v>0.9419953970080552</v>
      </c>
      <c r="J157" s="152"/>
      <c r="K157" s="153"/>
      <c r="L157" s="154"/>
    </row>
    <row r="158" spans="1:12" s="155" customFormat="1" ht="23.25" customHeight="1">
      <c r="A158" s="385">
        <v>38</v>
      </c>
      <c r="B158" s="391" t="s">
        <v>416</v>
      </c>
      <c r="C158" s="165" t="s">
        <v>174</v>
      </c>
      <c r="D158" s="171" t="s">
        <v>69</v>
      </c>
      <c r="E158" s="169">
        <v>122000</v>
      </c>
      <c r="F158" s="169">
        <v>0</v>
      </c>
      <c r="G158" s="169">
        <v>201.67</v>
      </c>
      <c r="H158" s="177">
        <v>1073.82</v>
      </c>
      <c r="I158" s="173">
        <f t="shared" si="2"/>
        <v>0.008801803278688524</v>
      </c>
      <c r="J158" s="152"/>
      <c r="K158" s="153"/>
      <c r="L158" s="154"/>
    </row>
    <row r="159" spans="1:12" s="155" customFormat="1" ht="18.75" customHeight="1">
      <c r="A159" s="386"/>
      <c r="B159" s="391"/>
      <c r="C159" s="165" t="s">
        <v>652</v>
      </c>
      <c r="D159" s="165" t="s">
        <v>652</v>
      </c>
      <c r="E159" s="169">
        <v>0</v>
      </c>
      <c r="F159" s="169">
        <v>0</v>
      </c>
      <c r="G159" s="169">
        <v>0</v>
      </c>
      <c r="H159" s="169">
        <v>0</v>
      </c>
      <c r="I159" s="169">
        <v>0</v>
      </c>
      <c r="J159" s="152"/>
      <c r="K159" s="153"/>
      <c r="L159" s="154"/>
    </row>
    <row r="160" spans="1:12" s="155" customFormat="1" ht="12.75">
      <c r="A160" s="387"/>
      <c r="B160" s="391"/>
      <c r="C160" s="213" t="s">
        <v>509</v>
      </c>
      <c r="D160" s="175"/>
      <c r="E160" s="169">
        <f>SUM(E158:E159)</f>
        <v>122000</v>
      </c>
      <c r="F160" s="169">
        <f>SUM(F158:F159)</f>
        <v>0</v>
      </c>
      <c r="G160" s="169">
        <f>SUM(G158:G159)</f>
        <v>201.67</v>
      </c>
      <c r="H160" s="169">
        <f>SUM(H158:H159)</f>
        <v>1073.82</v>
      </c>
      <c r="I160" s="173">
        <f t="shared" si="2"/>
        <v>0.008801803278688524</v>
      </c>
      <c r="J160" s="157"/>
      <c r="K160" s="156"/>
      <c r="L160" s="154"/>
    </row>
    <row r="161" spans="1:12" s="155" customFormat="1" ht="23.25" customHeight="1">
      <c r="A161" s="385">
        <v>39</v>
      </c>
      <c r="B161" s="391" t="s">
        <v>527</v>
      </c>
      <c r="C161" s="165" t="s">
        <v>174</v>
      </c>
      <c r="D161" s="165" t="s">
        <v>510</v>
      </c>
      <c r="E161" s="169">
        <v>15000</v>
      </c>
      <c r="F161" s="169">
        <v>0</v>
      </c>
      <c r="G161" s="169">
        <v>0</v>
      </c>
      <c r="H161" s="177">
        <v>12525.85</v>
      </c>
      <c r="I161" s="173">
        <f>+H161*100%/E161</f>
        <v>0.8350566666666667</v>
      </c>
      <c r="J161" s="152"/>
      <c r="K161" s="153"/>
      <c r="L161" s="154"/>
    </row>
    <row r="162" spans="1:12" s="155" customFormat="1" ht="19.5" customHeight="1">
      <c r="A162" s="386"/>
      <c r="B162" s="391"/>
      <c r="C162" s="165" t="s">
        <v>652</v>
      </c>
      <c r="D162" s="165" t="s">
        <v>652</v>
      </c>
      <c r="E162" s="169">
        <v>0</v>
      </c>
      <c r="F162" s="169">
        <v>0</v>
      </c>
      <c r="G162" s="169">
        <v>0</v>
      </c>
      <c r="H162" s="169">
        <v>0</v>
      </c>
      <c r="I162" s="169">
        <v>0</v>
      </c>
      <c r="J162" s="152"/>
      <c r="K162" s="153"/>
      <c r="L162" s="154"/>
    </row>
    <row r="163" spans="1:12" s="155" customFormat="1" ht="12.75">
      <c r="A163" s="387"/>
      <c r="B163" s="391"/>
      <c r="C163" s="213" t="s">
        <v>509</v>
      </c>
      <c r="D163" s="175"/>
      <c r="E163" s="169">
        <f>SUM(E161:E162)</f>
        <v>15000</v>
      </c>
      <c r="F163" s="169">
        <f>SUM(F161:F162)</f>
        <v>0</v>
      </c>
      <c r="G163" s="169">
        <f>SUM(G161:G162)</f>
        <v>0</v>
      </c>
      <c r="H163" s="169">
        <f>SUM(H161:H162)</f>
        <v>12525.85</v>
      </c>
      <c r="I163" s="173">
        <f aca="true" t="shared" si="3" ref="I163:I172">+H163*100%/E163</f>
        <v>0.8350566666666667</v>
      </c>
      <c r="J163" s="157"/>
      <c r="K163" s="156"/>
      <c r="L163" s="154"/>
    </row>
    <row r="164" spans="1:12" s="155" customFormat="1" ht="23.25" customHeight="1">
      <c r="A164" s="385">
        <v>40</v>
      </c>
      <c r="B164" s="391" t="s">
        <v>417</v>
      </c>
      <c r="C164" s="165" t="s">
        <v>737</v>
      </c>
      <c r="D164" s="165" t="s">
        <v>234</v>
      </c>
      <c r="E164" s="169">
        <v>10000</v>
      </c>
      <c r="F164" s="169">
        <v>0</v>
      </c>
      <c r="G164" s="169">
        <v>0</v>
      </c>
      <c r="H164" s="177">
        <v>0</v>
      </c>
      <c r="I164" s="173">
        <f t="shared" si="3"/>
        <v>0</v>
      </c>
      <c r="J164" s="152"/>
      <c r="K164" s="153"/>
      <c r="L164" s="154"/>
    </row>
    <row r="165" spans="1:12" s="155" customFormat="1" ht="23.25" customHeight="1">
      <c r="A165" s="386"/>
      <c r="B165" s="391"/>
      <c r="C165" s="165" t="s">
        <v>737</v>
      </c>
      <c r="D165" s="165" t="s">
        <v>234</v>
      </c>
      <c r="E165" s="169">
        <v>10000</v>
      </c>
      <c r="F165" s="169">
        <v>0</v>
      </c>
      <c r="G165" s="169">
        <v>0</v>
      </c>
      <c r="H165" s="177">
        <v>0</v>
      </c>
      <c r="I165" s="173">
        <f t="shared" si="3"/>
        <v>0</v>
      </c>
      <c r="J165" s="152"/>
      <c r="K165" s="153"/>
      <c r="L165" s="154"/>
    </row>
    <row r="166" spans="1:12" s="155" customFormat="1" ht="12.75">
      <c r="A166" s="387"/>
      <c r="B166" s="391"/>
      <c r="C166" s="213" t="s">
        <v>509</v>
      </c>
      <c r="D166" s="175"/>
      <c r="E166" s="169">
        <f>SUM(E164:E165)</f>
        <v>20000</v>
      </c>
      <c r="F166" s="169">
        <f>SUM(F164:F165)</f>
        <v>0</v>
      </c>
      <c r="G166" s="169">
        <f>SUM(G164:G165)</f>
        <v>0</v>
      </c>
      <c r="H166" s="169">
        <f>SUM(H164:H165)</f>
        <v>0</v>
      </c>
      <c r="I166" s="173">
        <f t="shared" si="3"/>
        <v>0</v>
      </c>
      <c r="J166" s="157"/>
      <c r="K166" s="156"/>
      <c r="L166" s="154"/>
    </row>
    <row r="167" spans="1:12" s="155" customFormat="1" ht="23.25" customHeight="1">
      <c r="A167" s="385">
        <v>41</v>
      </c>
      <c r="B167" s="391" t="s">
        <v>418</v>
      </c>
      <c r="C167" s="165" t="s">
        <v>737</v>
      </c>
      <c r="D167" s="165" t="s">
        <v>510</v>
      </c>
      <c r="E167" s="169">
        <v>6570</v>
      </c>
      <c r="F167" s="169">
        <v>0</v>
      </c>
      <c r="G167" s="169">
        <v>0</v>
      </c>
      <c r="H167" s="177">
        <v>5620.62</v>
      </c>
      <c r="I167" s="173">
        <f t="shared" si="3"/>
        <v>0.8554977168949771</v>
      </c>
      <c r="J167" s="152"/>
      <c r="K167" s="153"/>
      <c r="L167" s="154"/>
    </row>
    <row r="168" spans="1:12" s="155" customFormat="1" ht="23.25" customHeight="1">
      <c r="A168" s="386"/>
      <c r="B168" s="391"/>
      <c r="C168" s="165" t="s">
        <v>174</v>
      </c>
      <c r="D168" s="165" t="s">
        <v>510</v>
      </c>
      <c r="E168" s="169">
        <v>870</v>
      </c>
      <c r="F168" s="169">
        <v>0</v>
      </c>
      <c r="G168" s="169">
        <v>119.83</v>
      </c>
      <c r="H168" s="177">
        <v>305.69</v>
      </c>
      <c r="I168" s="173">
        <f t="shared" si="3"/>
        <v>0.351367816091954</v>
      </c>
      <c r="J168" s="152"/>
      <c r="K168" s="153"/>
      <c r="L168" s="154"/>
    </row>
    <row r="169" spans="1:12" s="155" customFormat="1" ht="23.25" customHeight="1">
      <c r="A169" s="386"/>
      <c r="B169" s="391"/>
      <c r="C169" s="165" t="s">
        <v>174</v>
      </c>
      <c r="D169" s="171" t="s">
        <v>840</v>
      </c>
      <c r="E169" s="169">
        <v>1400</v>
      </c>
      <c r="F169" s="169">
        <v>0</v>
      </c>
      <c r="G169" s="169">
        <v>0</v>
      </c>
      <c r="H169" s="177">
        <v>1400.01</v>
      </c>
      <c r="I169" s="173">
        <f t="shared" si="3"/>
        <v>1.0000071428571429</v>
      </c>
      <c r="J169" s="152"/>
      <c r="K169" s="153"/>
      <c r="L169" s="154"/>
    </row>
    <row r="170" spans="1:12" s="155" customFormat="1" ht="12.75">
      <c r="A170" s="386"/>
      <c r="B170" s="391"/>
      <c r="C170" s="165" t="s">
        <v>652</v>
      </c>
      <c r="D170" s="165" t="s">
        <v>652</v>
      </c>
      <c r="E170" s="169">
        <v>2000</v>
      </c>
      <c r="F170" s="169">
        <v>1.55</v>
      </c>
      <c r="G170" s="169">
        <v>7.08</v>
      </c>
      <c r="H170" s="169">
        <v>2077.83</v>
      </c>
      <c r="I170" s="173">
        <f t="shared" si="3"/>
        <v>1.038915</v>
      </c>
      <c r="J170" s="152"/>
      <c r="K170" s="153"/>
      <c r="L170" s="154"/>
    </row>
    <row r="171" spans="1:12" s="155" customFormat="1" ht="12.75">
      <c r="A171" s="387"/>
      <c r="B171" s="391"/>
      <c r="C171" s="213" t="s">
        <v>509</v>
      </c>
      <c r="D171" s="175"/>
      <c r="E171" s="169">
        <f>SUM(E167:E170)</f>
        <v>10840</v>
      </c>
      <c r="F171" s="169">
        <f>SUM(F167:F170)</f>
        <v>1.55</v>
      </c>
      <c r="G171" s="169">
        <f>SUM(G167:G170)</f>
        <v>126.91</v>
      </c>
      <c r="H171" s="169">
        <f>SUM(H167:H170)</f>
        <v>9404.15</v>
      </c>
      <c r="I171" s="173">
        <f t="shared" si="3"/>
        <v>0.8675415129151292</v>
      </c>
      <c r="J171" s="157"/>
      <c r="K171" s="156"/>
      <c r="L171" s="154"/>
    </row>
    <row r="172" spans="1:12" s="155" customFormat="1" ht="23.25" customHeight="1">
      <c r="A172" s="385">
        <v>42</v>
      </c>
      <c r="B172" s="391" t="s">
        <v>274</v>
      </c>
      <c r="C172" s="165" t="s">
        <v>174</v>
      </c>
      <c r="D172" s="165" t="s">
        <v>510</v>
      </c>
      <c r="E172" s="169">
        <v>2155</v>
      </c>
      <c r="F172" s="169">
        <v>0</v>
      </c>
      <c r="G172" s="169">
        <v>0</v>
      </c>
      <c r="H172" s="177">
        <v>2003.54</v>
      </c>
      <c r="I172" s="173">
        <f t="shared" si="3"/>
        <v>0.9297169373549884</v>
      </c>
      <c r="J172" s="152"/>
      <c r="K172" s="153"/>
      <c r="L172" s="154"/>
    </row>
    <row r="173" spans="1:12" s="155" customFormat="1" ht="21" customHeight="1">
      <c r="A173" s="387"/>
      <c r="B173" s="391"/>
      <c r="C173" s="165" t="s">
        <v>652</v>
      </c>
      <c r="D173" s="165" t="s">
        <v>652</v>
      </c>
      <c r="E173" s="169">
        <v>0</v>
      </c>
      <c r="F173" s="169">
        <v>0</v>
      </c>
      <c r="G173" s="169">
        <v>0</v>
      </c>
      <c r="H173" s="169">
        <v>0</v>
      </c>
      <c r="I173" s="169">
        <v>0</v>
      </c>
      <c r="J173" s="152"/>
      <c r="K173" s="153"/>
      <c r="L173" s="154"/>
    </row>
    <row r="174" spans="1:12" s="155" customFormat="1" ht="12.75">
      <c r="A174" s="174"/>
      <c r="B174" s="178"/>
      <c r="C174" s="213" t="s">
        <v>509</v>
      </c>
      <c r="D174" s="175"/>
      <c r="E174" s="169">
        <f>SUM(E172:E173)</f>
        <v>2155</v>
      </c>
      <c r="F174" s="169">
        <f>SUM(F172:F173)</f>
        <v>0</v>
      </c>
      <c r="G174" s="169">
        <f>SUM(G172:G173)</f>
        <v>0</v>
      </c>
      <c r="H174" s="169">
        <f>SUM(H172:H173)</f>
        <v>2003.54</v>
      </c>
      <c r="I174" s="173">
        <f>+H174*100%/E174</f>
        <v>0.9297169373549884</v>
      </c>
      <c r="J174" s="157"/>
      <c r="K174" s="156"/>
      <c r="L174" s="154"/>
    </row>
    <row r="175" spans="1:12" s="44" customFormat="1" ht="12.75">
      <c r="A175" s="174"/>
      <c r="B175" s="214" t="s">
        <v>511</v>
      </c>
      <c r="C175" s="255"/>
      <c r="D175" s="175"/>
      <c r="E175" s="169">
        <f>+E174+E171+E166+E163+E160+E157+E154+E150+E147+E144+E141+E135+E132</f>
        <v>432101.62</v>
      </c>
      <c r="F175" s="169">
        <f>+F174+F171+F166+F163+F160+F157+F154+F150+F147+F144+F141+F135+F132</f>
        <v>5839.32</v>
      </c>
      <c r="G175" s="169">
        <f>+G174+G171+G166+G163+G160+G157+G154+G150+G147+G144+G141+G135+G132</f>
        <v>14412.039999999999</v>
      </c>
      <c r="H175" s="169">
        <f>+H174+H171+H166+H163+H160+H157+H154+H150+H147+H144+H141+H135+H132</f>
        <v>194078.84</v>
      </c>
      <c r="I175" s="173">
        <f t="shared" si="2"/>
        <v>0.4491509196378389</v>
      </c>
      <c r="J175" s="41"/>
      <c r="K175" s="42"/>
      <c r="L175" s="43"/>
    </row>
    <row r="176" spans="1:12" s="279" customFormat="1" ht="12.75" customHeight="1">
      <c r="A176" s="465" t="s">
        <v>407</v>
      </c>
      <c r="B176" s="466"/>
      <c r="C176" s="466"/>
      <c r="D176" s="467"/>
      <c r="E176" s="274"/>
      <c r="F176" s="274"/>
      <c r="G176" s="274"/>
      <c r="H176" s="274"/>
      <c r="I176" s="275"/>
      <c r="J176" s="276"/>
      <c r="K176" s="277"/>
      <c r="L176" s="278"/>
    </row>
    <row r="177" spans="1:12" s="155" customFormat="1" ht="23.25" customHeight="1">
      <c r="A177" s="385">
        <v>43</v>
      </c>
      <c r="B177" s="392" t="s">
        <v>767</v>
      </c>
      <c r="C177" s="165" t="s">
        <v>737</v>
      </c>
      <c r="D177" s="165" t="s">
        <v>72</v>
      </c>
      <c r="E177" s="169">
        <v>18572</v>
      </c>
      <c r="F177" s="169">
        <v>1221</v>
      </c>
      <c r="G177" s="169">
        <v>3829.5</v>
      </c>
      <c r="H177" s="169">
        <v>8550.9</v>
      </c>
      <c r="I177" s="173">
        <f t="shared" si="2"/>
        <v>0.46041891018737885</v>
      </c>
      <c r="J177" s="152"/>
      <c r="K177" s="159"/>
      <c r="L177" s="160"/>
    </row>
    <row r="178" spans="1:12" s="155" customFormat="1" ht="17.25" customHeight="1">
      <c r="A178" s="386"/>
      <c r="B178" s="393"/>
      <c r="C178" s="165" t="s">
        <v>837</v>
      </c>
      <c r="D178" s="165" t="s">
        <v>837</v>
      </c>
      <c r="E178" s="169">
        <v>3335</v>
      </c>
      <c r="F178" s="169">
        <v>74.3</v>
      </c>
      <c r="G178" s="169">
        <v>880.4</v>
      </c>
      <c r="H178" s="169">
        <v>1309.3</v>
      </c>
      <c r="I178" s="173">
        <f t="shared" si="2"/>
        <v>0.3925937031484258</v>
      </c>
      <c r="J178" s="152"/>
      <c r="K178" s="153"/>
      <c r="L178" s="154"/>
    </row>
    <row r="179" spans="1:12" s="155" customFormat="1" ht="16.5" customHeight="1">
      <c r="A179" s="386"/>
      <c r="B179" s="393"/>
      <c r="C179" s="165" t="s">
        <v>652</v>
      </c>
      <c r="D179" s="165" t="s">
        <v>652</v>
      </c>
      <c r="E179" s="169">
        <v>0</v>
      </c>
      <c r="F179" s="169">
        <v>0</v>
      </c>
      <c r="G179" s="169">
        <v>0</v>
      </c>
      <c r="H179" s="169">
        <v>0</v>
      </c>
      <c r="I179" s="173"/>
      <c r="J179" s="157"/>
      <c r="K179" s="156"/>
      <c r="L179" s="154"/>
    </row>
    <row r="180" spans="1:12" s="155" customFormat="1" ht="12.75">
      <c r="A180" s="387"/>
      <c r="B180" s="394"/>
      <c r="C180" s="213" t="s">
        <v>509</v>
      </c>
      <c r="D180" s="175"/>
      <c r="E180" s="169">
        <f>SUM(E177:E179)</f>
        <v>21907</v>
      </c>
      <c r="F180" s="169">
        <f>SUM(F177:F179)</f>
        <v>1295.3</v>
      </c>
      <c r="G180" s="169">
        <f>SUM(G177:G179)</f>
        <v>4709.9</v>
      </c>
      <c r="H180" s="169">
        <f>SUM(H177:H179)</f>
        <v>9860.199999999999</v>
      </c>
      <c r="I180" s="173">
        <f t="shared" si="2"/>
        <v>0.45009357739535305</v>
      </c>
      <c r="J180" s="152"/>
      <c r="K180" s="153"/>
      <c r="L180" s="154"/>
    </row>
    <row r="181" spans="1:12" s="155" customFormat="1" ht="29.25" customHeight="1">
      <c r="A181" s="385">
        <v>44</v>
      </c>
      <c r="B181" s="391" t="s">
        <v>739</v>
      </c>
      <c r="C181" s="165" t="s">
        <v>737</v>
      </c>
      <c r="D181" s="165" t="s">
        <v>69</v>
      </c>
      <c r="E181" s="169">
        <v>30000</v>
      </c>
      <c r="F181" s="169">
        <v>0</v>
      </c>
      <c r="G181" s="169">
        <v>0</v>
      </c>
      <c r="H181" s="169">
        <v>31205.83</v>
      </c>
      <c r="I181" s="173">
        <f t="shared" si="2"/>
        <v>1.0401943333333334</v>
      </c>
      <c r="J181" s="157"/>
      <c r="K181" s="156"/>
      <c r="L181" s="154"/>
    </row>
    <row r="182" spans="1:12" s="155" customFormat="1" ht="19.5" customHeight="1">
      <c r="A182" s="386"/>
      <c r="B182" s="391"/>
      <c r="C182" s="165" t="s">
        <v>737</v>
      </c>
      <c r="D182" s="165" t="s">
        <v>177</v>
      </c>
      <c r="E182" s="169">
        <v>3500</v>
      </c>
      <c r="F182" s="169">
        <v>0</v>
      </c>
      <c r="G182" s="169">
        <v>0</v>
      </c>
      <c r="H182" s="169">
        <v>3500</v>
      </c>
      <c r="I182" s="173">
        <f t="shared" si="2"/>
        <v>1</v>
      </c>
      <c r="J182" s="157"/>
      <c r="K182" s="156"/>
      <c r="L182" s="154"/>
    </row>
    <row r="183" spans="1:12" s="155" customFormat="1" ht="24.75" customHeight="1">
      <c r="A183" s="386"/>
      <c r="B183" s="391"/>
      <c r="C183" s="165" t="s">
        <v>174</v>
      </c>
      <c r="D183" s="165" t="s">
        <v>69</v>
      </c>
      <c r="E183" s="169">
        <v>20000</v>
      </c>
      <c r="F183" s="169">
        <v>1148.77</v>
      </c>
      <c r="G183" s="169">
        <v>2020.48</v>
      </c>
      <c r="H183" s="169">
        <v>15462.88</v>
      </c>
      <c r="I183" s="173">
        <f>+H183*100%/E183</f>
        <v>0.7731439999999999</v>
      </c>
      <c r="J183" s="157"/>
      <c r="K183" s="156"/>
      <c r="L183" s="154"/>
    </row>
    <row r="184" spans="1:12" s="155" customFormat="1" ht="17.25" customHeight="1">
      <c r="A184" s="386"/>
      <c r="B184" s="391"/>
      <c r="C184" s="165" t="s">
        <v>837</v>
      </c>
      <c r="D184" s="165" t="s">
        <v>837</v>
      </c>
      <c r="E184" s="169">
        <v>9500</v>
      </c>
      <c r="F184" s="169">
        <v>0</v>
      </c>
      <c r="G184" s="169">
        <v>0</v>
      </c>
      <c r="H184" s="169">
        <v>4346.2</v>
      </c>
      <c r="I184" s="173">
        <f t="shared" si="2"/>
        <v>0.45749473684210523</v>
      </c>
      <c r="J184" s="152"/>
      <c r="K184" s="153"/>
      <c r="L184" s="154"/>
    </row>
    <row r="185" spans="1:12" s="155" customFormat="1" ht="20.25" customHeight="1">
      <c r="A185" s="386"/>
      <c r="B185" s="391"/>
      <c r="C185" s="165" t="s">
        <v>837</v>
      </c>
      <c r="D185" s="165" t="s">
        <v>837</v>
      </c>
      <c r="E185" s="169">
        <v>5000</v>
      </c>
      <c r="F185" s="169">
        <v>2.12</v>
      </c>
      <c r="G185" s="169">
        <v>15.18</v>
      </c>
      <c r="H185" s="169">
        <v>89.39</v>
      </c>
      <c r="I185" s="173">
        <f t="shared" si="2"/>
        <v>0.017878</v>
      </c>
      <c r="J185" s="152"/>
      <c r="K185" s="153"/>
      <c r="L185" s="154"/>
    </row>
    <row r="186" spans="1:12" s="155" customFormat="1" ht="17.25" customHeight="1">
      <c r="A186" s="386"/>
      <c r="B186" s="391"/>
      <c r="C186" s="165" t="s">
        <v>652</v>
      </c>
      <c r="D186" s="165" t="s">
        <v>652</v>
      </c>
      <c r="E186" s="169">
        <v>0</v>
      </c>
      <c r="F186" s="169">
        <v>0</v>
      </c>
      <c r="G186" s="169">
        <v>2.65</v>
      </c>
      <c r="H186" s="169">
        <v>8.72</v>
      </c>
      <c r="I186" s="173">
        <v>0</v>
      </c>
      <c r="J186" s="152"/>
      <c r="K186" s="153"/>
      <c r="L186" s="154"/>
    </row>
    <row r="187" spans="1:12" s="155" customFormat="1" ht="12.75">
      <c r="A187" s="387"/>
      <c r="B187" s="391"/>
      <c r="C187" s="213" t="s">
        <v>509</v>
      </c>
      <c r="D187" s="175"/>
      <c r="E187" s="169">
        <f>SUM(E181:E186)</f>
        <v>68000</v>
      </c>
      <c r="F187" s="169">
        <f>SUM(F181:F186)</f>
        <v>1150.8899999999999</v>
      </c>
      <c r="G187" s="169">
        <f>SUM(G181:G186)</f>
        <v>2038.3100000000002</v>
      </c>
      <c r="H187" s="169">
        <f>SUM(H181:H186)</f>
        <v>54613.02</v>
      </c>
      <c r="I187" s="173">
        <f t="shared" si="2"/>
        <v>0.8031326470588235</v>
      </c>
      <c r="J187" s="152"/>
      <c r="K187" s="153"/>
      <c r="L187" s="154"/>
    </row>
    <row r="188" spans="1:12" s="44" customFormat="1" ht="12.75" customHeight="1" hidden="1">
      <c r="A188" s="179"/>
      <c r="B188" s="165"/>
      <c r="C188" s="180"/>
      <c r="D188" s="175"/>
      <c r="E188" s="169"/>
      <c r="F188" s="169"/>
      <c r="G188" s="169"/>
      <c r="H188" s="169"/>
      <c r="I188" s="173" t="e">
        <f t="shared" si="2"/>
        <v>#DIV/0!</v>
      </c>
      <c r="J188" s="45"/>
      <c r="K188" s="46"/>
      <c r="L188" s="43"/>
    </row>
    <row r="189" spans="1:12" s="44" customFormat="1" ht="12.75" customHeight="1" hidden="1">
      <c r="A189" s="477">
        <v>17</v>
      </c>
      <c r="B189" s="391" t="s">
        <v>275</v>
      </c>
      <c r="C189" s="180" t="s">
        <v>178</v>
      </c>
      <c r="D189" s="175" t="s">
        <v>179</v>
      </c>
      <c r="E189" s="169">
        <v>16250</v>
      </c>
      <c r="F189" s="169"/>
      <c r="G189" s="169"/>
      <c r="H189" s="169"/>
      <c r="I189" s="173">
        <f t="shared" si="2"/>
        <v>0</v>
      </c>
      <c r="J189" s="41"/>
      <c r="K189" s="42"/>
      <c r="L189" s="43"/>
    </row>
    <row r="190" spans="1:12" s="44" customFormat="1" ht="12.75" customHeight="1" hidden="1">
      <c r="A190" s="478"/>
      <c r="B190" s="391"/>
      <c r="C190" s="180" t="s">
        <v>178</v>
      </c>
      <c r="D190" s="175" t="s">
        <v>180</v>
      </c>
      <c r="E190" s="169">
        <v>4000</v>
      </c>
      <c r="F190" s="169"/>
      <c r="G190" s="169"/>
      <c r="H190" s="169"/>
      <c r="I190" s="173">
        <f t="shared" si="2"/>
        <v>0</v>
      </c>
      <c r="J190" s="45"/>
      <c r="K190" s="46"/>
      <c r="L190" s="43"/>
    </row>
    <row r="191" spans="1:12" s="44" customFormat="1" ht="19.5" customHeight="1" hidden="1">
      <c r="A191" s="478"/>
      <c r="B191" s="391"/>
      <c r="C191" s="181" t="s">
        <v>178</v>
      </c>
      <c r="D191" s="175" t="s">
        <v>181</v>
      </c>
      <c r="E191" s="169">
        <v>6000</v>
      </c>
      <c r="F191" s="169"/>
      <c r="G191" s="169"/>
      <c r="H191" s="169"/>
      <c r="I191" s="173">
        <f t="shared" si="2"/>
        <v>0</v>
      </c>
      <c r="J191" s="41"/>
      <c r="K191" s="42"/>
      <c r="L191" s="43"/>
    </row>
    <row r="192" spans="1:12" s="44" customFormat="1" ht="12.75" customHeight="1" hidden="1">
      <c r="A192" s="478"/>
      <c r="B192" s="391"/>
      <c r="C192" s="180" t="s">
        <v>182</v>
      </c>
      <c r="D192" s="180"/>
      <c r="E192" s="169">
        <v>5500</v>
      </c>
      <c r="F192" s="169"/>
      <c r="G192" s="169"/>
      <c r="H192" s="169"/>
      <c r="I192" s="173">
        <f t="shared" si="2"/>
        <v>0</v>
      </c>
      <c r="J192" s="45"/>
      <c r="K192" s="46"/>
      <c r="L192" s="43"/>
    </row>
    <row r="193" spans="1:12" s="155" customFormat="1" ht="26.25" customHeight="1">
      <c r="A193" s="385">
        <v>45</v>
      </c>
      <c r="B193" s="391" t="s">
        <v>740</v>
      </c>
      <c r="C193" s="165" t="s">
        <v>737</v>
      </c>
      <c r="D193" s="165" t="s">
        <v>69</v>
      </c>
      <c r="E193" s="169">
        <v>40900</v>
      </c>
      <c r="F193" s="169">
        <v>1530.48</v>
      </c>
      <c r="G193" s="169">
        <v>1530.48</v>
      </c>
      <c r="H193" s="169">
        <v>38736.86</v>
      </c>
      <c r="I193" s="173">
        <f t="shared" si="2"/>
        <v>0.9471114914425428</v>
      </c>
      <c r="J193" s="157"/>
      <c r="K193" s="156"/>
      <c r="L193" s="154"/>
    </row>
    <row r="194" spans="1:12" s="155" customFormat="1" ht="21.75" customHeight="1">
      <c r="A194" s="386"/>
      <c r="B194" s="391"/>
      <c r="C194" s="165" t="s">
        <v>174</v>
      </c>
      <c r="D194" s="165" t="s">
        <v>69</v>
      </c>
      <c r="E194" s="169">
        <v>12500</v>
      </c>
      <c r="F194" s="169">
        <v>440.86</v>
      </c>
      <c r="G194" s="169">
        <v>591.58</v>
      </c>
      <c r="H194" s="169">
        <v>11022.15</v>
      </c>
      <c r="I194" s="173">
        <f t="shared" si="2"/>
        <v>0.881772</v>
      </c>
      <c r="J194" s="157"/>
      <c r="K194" s="156"/>
      <c r="L194" s="154"/>
    </row>
    <row r="195" spans="1:12" s="155" customFormat="1" ht="19.5" customHeight="1">
      <c r="A195" s="386"/>
      <c r="B195" s="391"/>
      <c r="C195" s="165" t="s">
        <v>837</v>
      </c>
      <c r="D195" s="165" t="s">
        <v>837</v>
      </c>
      <c r="E195" s="169">
        <v>23100</v>
      </c>
      <c r="F195" s="169">
        <v>94.95</v>
      </c>
      <c r="G195" s="169">
        <v>115.89</v>
      </c>
      <c r="H195" s="169">
        <v>4134.03</v>
      </c>
      <c r="I195" s="173">
        <f t="shared" si="2"/>
        <v>0.17896233766233766</v>
      </c>
      <c r="J195" s="152"/>
      <c r="K195" s="153"/>
      <c r="L195" s="154"/>
    </row>
    <row r="196" spans="1:12" s="155" customFormat="1" ht="19.5" customHeight="1">
      <c r="A196" s="386"/>
      <c r="B196" s="391"/>
      <c r="C196" s="165" t="s">
        <v>652</v>
      </c>
      <c r="D196" s="165" t="s">
        <v>652</v>
      </c>
      <c r="E196" s="169">
        <v>0</v>
      </c>
      <c r="F196" s="169">
        <v>0</v>
      </c>
      <c r="G196" s="169">
        <v>0</v>
      </c>
      <c r="H196" s="169">
        <v>3.06</v>
      </c>
      <c r="I196" s="173"/>
      <c r="J196" s="152"/>
      <c r="K196" s="153"/>
      <c r="L196" s="154"/>
    </row>
    <row r="197" spans="1:12" s="155" customFormat="1" ht="12.75">
      <c r="A197" s="387"/>
      <c r="B197" s="391"/>
      <c r="C197" s="213" t="s">
        <v>509</v>
      </c>
      <c r="D197" s="175"/>
      <c r="E197" s="169">
        <f>SUM(E193:E196)</f>
        <v>76500</v>
      </c>
      <c r="F197" s="169">
        <f>SUM(F193:F196)</f>
        <v>2066.29</v>
      </c>
      <c r="G197" s="169">
        <f>SUM(G193:G196)</f>
        <v>2237.95</v>
      </c>
      <c r="H197" s="169">
        <f>SUM(H193:H196)</f>
        <v>53896.1</v>
      </c>
      <c r="I197" s="173">
        <f t="shared" si="2"/>
        <v>0.704524183006536</v>
      </c>
      <c r="J197" s="152"/>
      <c r="K197" s="153"/>
      <c r="L197" s="154"/>
    </row>
    <row r="198" spans="1:12" s="155" customFormat="1" ht="22.5">
      <c r="A198" s="386">
        <v>46</v>
      </c>
      <c r="B198" s="389" t="s">
        <v>419</v>
      </c>
      <c r="C198" s="182" t="s">
        <v>174</v>
      </c>
      <c r="D198" s="165" t="s">
        <v>69</v>
      </c>
      <c r="E198" s="169">
        <v>120000</v>
      </c>
      <c r="F198" s="169">
        <v>6869.64</v>
      </c>
      <c r="G198" s="169">
        <v>7079.64</v>
      </c>
      <c r="H198" s="169">
        <v>20919.47</v>
      </c>
      <c r="I198" s="173">
        <f>+H198*100%/E198</f>
        <v>0.17432891666666667</v>
      </c>
      <c r="J198" s="152"/>
      <c r="K198" s="159"/>
      <c r="L198" s="160"/>
    </row>
    <row r="199" spans="1:12" s="155" customFormat="1" ht="19.5" customHeight="1">
      <c r="A199" s="386"/>
      <c r="B199" s="389"/>
      <c r="C199" s="165" t="s">
        <v>837</v>
      </c>
      <c r="D199" s="165" t="s">
        <v>837</v>
      </c>
      <c r="E199" s="169">
        <v>11200</v>
      </c>
      <c r="F199" s="169">
        <v>8.54</v>
      </c>
      <c r="G199" s="169">
        <v>99.68</v>
      </c>
      <c r="H199" s="169">
        <v>554.28</v>
      </c>
      <c r="I199" s="173"/>
      <c r="J199" s="152"/>
      <c r="K199" s="159"/>
      <c r="L199" s="160"/>
    </row>
    <row r="200" spans="1:12" s="155" customFormat="1" ht="17.25" customHeight="1">
      <c r="A200" s="386"/>
      <c r="B200" s="389"/>
      <c r="C200" s="165" t="s">
        <v>652</v>
      </c>
      <c r="D200" s="165" t="s">
        <v>652</v>
      </c>
      <c r="E200" s="169">
        <v>0</v>
      </c>
      <c r="F200" s="169">
        <v>0</v>
      </c>
      <c r="G200" s="169">
        <v>2.47</v>
      </c>
      <c r="H200" s="169">
        <v>15.87</v>
      </c>
      <c r="I200" s="173"/>
      <c r="J200" s="157"/>
      <c r="K200" s="156"/>
      <c r="L200" s="154"/>
    </row>
    <row r="201" spans="1:12" s="155" customFormat="1" ht="12.75">
      <c r="A201" s="387"/>
      <c r="B201" s="390"/>
      <c r="C201" s="213" t="s">
        <v>509</v>
      </c>
      <c r="D201" s="175"/>
      <c r="E201" s="169">
        <f>SUM(E198:E200)</f>
        <v>131200</v>
      </c>
      <c r="F201" s="169">
        <f>SUM(F198:F200)</f>
        <v>6878.18</v>
      </c>
      <c r="G201" s="169">
        <f>SUM(G198:G200)</f>
        <v>7181.790000000001</v>
      </c>
      <c r="H201" s="169">
        <f>SUM(H198:H200)</f>
        <v>21489.62</v>
      </c>
      <c r="I201" s="173">
        <f>+H201*100%/E201</f>
        <v>0.16379283536585365</v>
      </c>
      <c r="J201" s="152"/>
      <c r="K201" s="153"/>
      <c r="L201" s="154"/>
    </row>
    <row r="202" spans="1:12" s="155" customFormat="1" ht="13.5">
      <c r="A202" s="385">
        <v>47</v>
      </c>
      <c r="B202" s="392" t="s">
        <v>768</v>
      </c>
      <c r="C202" s="165" t="s">
        <v>737</v>
      </c>
      <c r="D202" s="165" t="s">
        <v>19</v>
      </c>
      <c r="E202" s="183">
        <v>13000</v>
      </c>
      <c r="F202" s="169">
        <v>0</v>
      </c>
      <c r="G202" s="169">
        <v>1799.7</v>
      </c>
      <c r="H202" s="169">
        <v>1799.7</v>
      </c>
      <c r="I202" s="173">
        <f t="shared" si="2"/>
        <v>0.13843846153846154</v>
      </c>
      <c r="J202" s="152"/>
      <c r="K202" s="159"/>
      <c r="L202" s="160"/>
    </row>
    <row r="203" spans="1:12" s="155" customFormat="1" ht="13.5">
      <c r="A203" s="386"/>
      <c r="B203" s="393"/>
      <c r="C203" s="165" t="s">
        <v>737</v>
      </c>
      <c r="D203" s="165" t="s">
        <v>223</v>
      </c>
      <c r="E203" s="169">
        <v>20000</v>
      </c>
      <c r="F203" s="169">
        <v>0</v>
      </c>
      <c r="G203" s="169">
        <v>2930.5</v>
      </c>
      <c r="H203" s="169">
        <v>2930.5</v>
      </c>
      <c r="I203" s="173">
        <f t="shared" si="2"/>
        <v>0.146525</v>
      </c>
      <c r="J203" s="152"/>
      <c r="K203" s="159"/>
      <c r="L203" s="160"/>
    </row>
    <row r="204" spans="1:12" s="155" customFormat="1" ht="22.5">
      <c r="A204" s="386"/>
      <c r="B204" s="393"/>
      <c r="C204" s="165" t="s">
        <v>737</v>
      </c>
      <c r="D204" s="165" t="s">
        <v>738</v>
      </c>
      <c r="E204" s="169">
        <v>17000</v>
      </c>
      <c r="F204" s="169">
        <v>0</v>
      </c>
      <c r="G204" s="169">
        <v>2326.4</v>
      </c>
      <c r="H204" s="169">
        <v>3346.9</v>
      </c>
      <c r="I204" s="173">
        <f t="shared" si="2"/>
        <v>0.1968764705882353</v>
      </c>
      <c r="J204" s="152"/>
      <c r="K204" s="159"/>
      <c r="L204" s="160"/>
    </row>
    <row r="205" spans="1:12" s="155" customFormat="1" ht="13.5">
      <c r="A205" s="386"/>
      <c r="B205" s="393"/>
      <c r="C205" s="165" t="s">
        <v>737</v>
      </c>
      <c r="D205" s="165" t="s">
        <v>113</v>
      </c>
      <c r="E205" s="169">
        <v>15000</v>
      </c>
      <c r="F205" s="169">
        <v>0</v>
      </c>
      <c r="G205" s="169">
        <v>2249.6</v>
      </c>
      <c r="H205" s="169">
        <v>2249.6</v>
      </c>
      <c r="I205" s="173">
        <f t="shared" si="2"/>
        <v>0.14997333333333332</v>
      </c>
      <c r="J205" s="152"/>
      <c r="K205" s="159"/>
      <c r="L205" s="160"/>
    </row>
    <row r="206" spans="1:12" s="155" customFormat="1" ht="22.5">
      <c r="A206" s="386"/>
      <c r="B206" s="393"/>
      <c r="C206" s="165" t="s">
        <v>737</v>
      </c>
      <c r="D206" s="165" t="s">
        <v>175</v>
      </c>
      <c r="E206" s="169">
        <v>20000</v>
      </c>
      <c r="F206" s="169">
        <v>3.3</v>
      </c>
      <c r="G206" s="169">
        <v>2720</v>
      </c>
      <c r="H206" s="169">
        <v>2720.7</v>
      </c>
      <c r="I206" s="173">
        <f t="shared" si="2"/>
        <v>0.136035</v>
      </c>
      <c r="J206" s="152"/>
      <c r="K206" s="159"/>
      <c r="L206" s="160"/>
    </row>
    <row r="207" spans="1:12" s="155" customFormat="1" ht="19.5" customHeight="1">
      <c r="A207" s="386"/>
      <c r="B207" s="393"/>
      <c r="C207" s="165" t="s">
        <v>837</v>
      </c>
      <c r="D207" s="165" t="s">
        <v>837</v>
      </c>
      <c r="E207" s="169">
        <v>7900</v>
      </c>
      <c r="F207" s="169">
        <v>0</v>
      </c>
      <c r="G207" s="169">
        <v>0</v>
      </c>
      <c r="H207" s="169">
        <v>1219.9</v>
      </c>
      <c r="I207" s="173">
        <f t="shared" si="2"/>
        <v>0.15441772151898736</v>
      </c>
      <c r="J207" s="152"/>
      <c r="K207" s="159"/>
      <c r="L207" s="160"/>
    </row>
    <row r="208" spans="1:12" s="155" customFormat="1" ht="17.25" customHeight="1">
      <c r="A208" s="386"/>
      <c r="B208" s="393"/>
      <c r="C208" s="165" t="s">
        <v>652</v>
      </c>
      <c r="D208" s="165" t="s">
        <v>652</v>
      </c>
      <c r="E208" s="169">
        <v>0</v>
      </c>
      <c r="F208" s="169">
        <v>0</v>
      </c>
      <c r="G208" s="169">
        <v>0</v>
      </c>
      <c r="H208" s="169">
        <v>0</v>
      </c>
      <c r="I208" s="173">
        <v>0</v>
      </c>
      <c r="J208" s="157"/>
      <c r="K208" s="156"/>
      <c r="L208" s="154"/>
    </row>
    <row r="209" spans="1:12" s="155" customFormat="1" ht="12.75">
      <c r="A209" s="387"/>
      <c r="B209" s="394"/>
      <c r="C209" s="213" t="s">
        <v>509</v>
      </c>
      <c r="D209" s="175"/>
      <c r="E209" s="169">
        <f>SUM(E202:E208)</f>
        <v>92900</v>
      </c>
      <c r="F209" s="169">
        <f>SUM(F202:F208)</f>
        <v>3.3</v>
      </c>
      <c r="G209" s="169">
        <f>SUM(G202:G208)</f>
        <v>12026.2</v>
      </c>
      <c r="H209" s="169">
        <f>SUM(H202:H208)</f>
        <v>14267.300000000001</v>
      </c>
      <c r="I209" s="173">
        <f t="shared" si="2"/>
        <v>0.1535769644779333</v>
      </c>
      <c r="J209" s="152"/>
      <c r="K209" s="153"/>
      <c r="L209" s="154"/>
    </row>
    <row r="210" spans="1:12" s="155" customFormat="1" ht="22.5">
      <c r="A210" s="385">
        <v>48</v>
      </c>
      <c r="B210" s="388" t="s">
        <v>276</v>
      </c>
      <c r="C210" s="165" t="s">
        <v>737</v>
      </c>
      <c r="D210" s="184" t="s">
        <v>231</v>
      </c>
      <c r="E210" s="169">
        <v>281105</v>
      </c>
      <c r="F210" s="169">
        <v>0</v>
      </c>
      <c r="G210" s="169">
        <v>0</v>
      </c>
      <c r="H210" s="169">
        <v>276925.47</v>
      </c>
      <c r="I210" s="173">
        <f t="shared" si="2"/>
        <v>0.9851317834972696</v>
      </c>
      <c r="J210" s="152"/>
      <c r="K210" s="159"/>
      <c r="L210" s="160"/>
    </row>
    <row r="211" spans="1:12" s="155" customFormat="1" ht="18" customHeight="1">
      <c r="A211" s="386"/>
      <c r="B211" s="389"/>
      <c r="C211" s="165" t="s">
        <v>837</v>
      </c>
      <c r="D211" s="165" t="s">
        <v>837</v>
      </c>
      <c r="E211" s="169">
        <v>14795</v>
      </c>
      <c r="F211" s="169">
        <v>8.29</v>
      </c>
      <c r="G211" s="169">
        <v>48.78</v>
      </c>
      <c r="H211" s="169">
        <v>14902.05</v>
      </c>
      <c r="I211" s="173">
        <f aca="true" t="shared" si="4" ref="I211:I273">+H211*100%/E211</f>
        <v>1.0072355525515377</v>
      </c>
      <c r="J211" s="152"/>
      <c r="K211" s="159"/>
      <c r="L211" s="160"/>
    </row>
    <row r="212" spans="1:12" s="155" customFormat="1" ht="17.25" customHeight="1">
      <c r="A212" s="387"/>
      <c r="B212" s="390"/>
      <c r="C212" s="213" t="s">
        <v>509</v>
      </c>
      <c r="D212" s="175"/>
      <c r="E212" s="169">
        <f>SUM(E210:E211)</f>
        <v>295900</v>
      </c>
      <c r="F212" s="169">
        <f>SUM(F210:F211)</f>
        <v>8.29</v>
      </c>
      <c r="G212" s="169">
        <f>SUM(G210:G211)</f>
        <v>48.78</v>
      </c>
      <c r="H212" s="169">
        <f>SUM(H210:H211)</f>
        <v>291827.51999999996</v>
      </c>
      <c r="I212" s="173">
        <f t="shared" si="4"/>
        <v>0.9862369719499829</v>
      </c>
      <c r="J212" s="152"/>
      <c r="K212" s="153"/>
      <c r="L212" s="154"/>
    </row>
    <row r="213" spans="1:12" s="155" customFormat="1" ht="22.5">
      <c r="A213" s="385">
        <v>49</v>
      </c>
      <c r="B213" s="388" t="s">
        <v>672</v>
      </c>
      <c r="C213" s="165" t="s">
        <v>737</v>
      </c>
      <c r="D213" s="184" t="s">
        <v>231</v>
      </c>
      <c r="E213" s="169">
        <v>143925</v>
      </c>
      <c r="F213" s="169">
        <v>0</v>
      </c>
      <c r="G213" s="169">
        <v>0</v>
      </c>
      <c r="H213" s="169">
        <v>123624</v>
      </c>
      <c r="I213" s="173">
        <f t="shared" si="4"/>
        <v>0.8589473684210527</v>
      </c>
      <c r="J213" s="152"/>
      <c r="K213" s="159"/>
      <c r="L213" s="160"/>
    </row>
    <row r="214" spans="1:12" s="155" customFormat="1" ht="22.5">
      <c r="A214" s="386"/>
      <c r="B214" s="389"/>
      <c r="C214" s="165" t="s">
        <v>737</v>
      </c>
      <c r="D214" s="184" t="s">
        <v>231</v>
      </c>
      <c r="E214" s="169">
        <v>49000</v>
      </c>
      <c r="F214" s="169">
        <v>0</v>
      </c>
      <c r="G214" s="169">
        <v>0</v>
      </c>
      <c r="H214" s="169">
        <v>46421.4</v>
      </c>
      <c r="I214" s="173">
        <f>+H214*100%/E214</f>
        <v>0.9473755102040816</v>
      </c>
      <c r="J214" s="152"/>
      <c r="K214" s="159"/>
      <c r="L214" s="160"/>
    </row>
    <row r="215" spans="1:12" s="155" customFormat="1" ht="18" customHeight="1">
      <c r="A215" s="386"/>
      <c r="B215" s="389"/>
      <c r="C215" s="165" t="s">
        <v>837</v>
      </c>
      <c r="D215" s="165" t="s">
        <v>837</v>
      </c>
      <c r="E215" s="169">
        <v>10198.27</v>
      </c>
      <c r="F215" s="169">
        <v>12.42</v>
      </c>
      <c r="G215" s="169">
        <v>225.12</v>
      </c>
      <c r="H215" s="169">
        <v>7795.45</v>
      </c>
      <c r="I215" s="173">
        <f t="shared" si="4"/>
        <v>0.7643894503675623</v>
      </c>
      <c r="J215" s="152"/>
      <c r="K215" s="159"/>
      <c r="L215" s="160"/>
    </row>
    <row r="216" spans="1:12" s="155" customFormat="1" ht="18" customHeight="1">
      <c r="A216" s="387"/>
      <c r="B216" s="390"/>
      <c r="C216" s="213" t="s">
        <v>509</v>
      </c>
      <c r="D216" s="175"/>
      <c r="E216" s="169">
        <f>SUM(E213:E215)</f>
        <v>203123.27</v>
      </c>
      <c r="F216" s="169">
        <f>SUM(F213:F215)</f>
        <v>12.42</v>
      </c>
      <c r="G216" s="169">
        <f>SUM(G213:G215)</f>
        <v>225.12</v>
      </c>
      <c r="H216" s="169">
        <f>SUM(H213:H215)</f>
        <v>177840.85</v>
      </c>
      <c r="I216" s="173">
        <f t="shared" si="4"/>
        <v>0.8755316414510264</v>
      </c>
      <c r="J216" s="152"/>
      <c r="K216" s="153"/>
      <c r="L216" s="154"/>
    </row>
    <row r="217" spans="1:12" s="155" customFormat="1" ht="18.75" customHeight="1">
      <c r="A217" s="385">
        <v>50</v>
      </c>
      <c r="B217" s="388" t="s">
        <v>420</v>
      </c>
      <c r="C217" s="165" t="s">
        <v>737</v>
      </c>
      <c r="D217" s="185" t="s">
        <v>841</v>
      </c>
      <c r="E217" s="169">
        <v>21200</v>
      </c>
      <c r="F217" s="169">
        <v>0</v>
      </c>
      <c r="G217" s="169">
        <v>0</v>
      </c>
      <c r="H217" s="169">
        <v>21199.92</v>
      </c>
      <c r="I217" s="173">
        <f t="shared" si="4"/>
        <v>0.9999962264150942</v>
      </c>
      <c r="J217" s="152"/>
      <c r="K217" s="159"/>
      <c r="L217" s="160"/>
    </row>
    <row r="218" spans="1:12" s="155" customFormat="1" ht="19.5" customHeight="1">
      <c r="A218" s="386"/>
      <c r="B218" s="389"/>
      <c r="C218" s="165" t="s">
        <v>174</v>
      </c>
      <c r="D218" s="185" t="s">
        <v>841</v>
      </c>
      <c r="E218" s="169">
        <v>10000</v>
      </c>
      <c r="F218" s="169">
        <v>0</v>
      </c>
      <c r="G218" s="169">
        <v>0</v>
      </c>
      <c r="H218" s="169">
        <v>9999.85</v>
      </c>
      <c r="I218" s="173">
        <f t="shared" si="4"/>
        <v>0.999985</v>
      </c>
      <c r="J218" s="152"/>
      <c r="K218" s="159"/>
      <c r="L218" s="160"/>
    </row>
    <row r="219" spans="1:12" s="155" customFormat="1" ht="19.5" customHeight="1">
      <c r="A219" s="386"/>
      <c r="B219" s="389"/>
      <c r="C219" s="165" t="s">
        <v>174</v>
      </c>
      <c r="D219" s="185" t="s">
        <v>841</v>
      </c>
      <c r="E219" s="169">
        <v>3000</v>
      </c>
      <c r="F219" s="169">
        <v>270</v>
      </c>
      <c r="G219" s="169">
        <v>900</v>
      </c>
      <c r="H219" s="169">
        <v>900</v>
      </c>
      <c r="I219" s="173">
        <f t="shared" si="4"/>
        <v>0.3</v>
      </c>
      <c r="J219" s="152"/>
      <c r="K219" s="159"/>
      <c r="L219" s="160"/>
    </row>
    <row r="220" spans="1:12" s="155" customFormat="1" ht="21.75" customHeight="1">
      <c r="A220" s="386"/>
      <c r="B220" s="389"/>
      <c r="C220" s="165" t="s">
        <v>837</v>
      </c>
      <c r="D220" s="165" t="s">
        <v>837</v>
      </c>
      <c r="E220" s="169">
        <v>15000</v>
      </c>
      <c r="F220" s="169">
        <v>0</v>
      </c>
      <c r="G220" s="169">
        <v>0</v>
      </c>
      <c r="H220" s="169">
        <v>8089.88</v>
      </c>
      <c r="I220" s="173">
        <f t="shared" si="4"/>
        <v>0.5393253333333333</v>
      </c>
      <c r="J220" s="157"/>
      <c r="K220" s="156"/>
      <c r="L220" s="154"/>
    </row>
    <row r="221" spans="1:12" s="155" customFormat="1" ht="21.75" customHeight="1">
      <c r="A221" s="386"/>
      <c r="B221" s="389"/>
      <c r="C221" s="165" t="s">
        <v>837</v>
      </c>
      <c r="D221" s="165" t="s">
        <v>837</v>
      </c>
      <c r="E221" s="169">
        <v>3000</v>
      </c>
      <c r="F221" s="169">
        <v>0</v>
      </c>
      <c r="G221" s="169">
        <v>900</v>
      </c>
      <c r="H221" s="169">
        <v>900</v>
      </c>
      <c r="I221" s="173">
        <f t="shared" si="4"/>
        <v>0.3</v>
      </c>
      <c r="J221" s="157"/>
      <c r="K221" s="156"/>
      <c r="L221" s="154"/>
    </row>
    <row r="222" spans="1:12" s="155" customFormat="1" ht="19.5" customHeight="1">
      <c r="A222" s="387"/>
      <c r="B222" s="390"/>
      <c r="C222" s="213" t="s">
        <v>509</v>
      </c>
      <c r="D222" s="175"/>
      <c r="E222" s="169">
        <f>SUM(E217:E221)</f>
        <v>52200</v>
      </c>
      <c r="F222" s="169">
        <f>SUM(F217:F221)</f>
        <v>270</v>
      </c>
      <c r="G222" s="169">
        <f>SUM(G217:G221)</f>
        <v>1800</v>
      </c>
      <c r="H222" s="169">
        <f>SUM(H217:H221)</f>
        <v>41089.649999999994</v>
      </c>
      <c r="I222" s="173">
        <f t="shared" si="4"/>
        <v>0.7871580459770113</v>
      </c>
      <c r="J222" s="152"/>
      <c r="K222" s="153"/>
      <c r="L222" s="154"/>
    </row>
    <row r="223" spans="1:12" s="155" customFormat="1" ht="18.75" customHeight="1">
      <c r="A223" s="385">
        <v>51</v>
      </c>
      <c r="B223" s="388" t="s">
        <v>277</v>
      </c>
      <c r="C223" s="165" t="s">
        <v>737</v>
      </c>
      <c r="D223" s="185" t="s">
        <v>842</v>
      </c>
      <c r="E223" s="169">
        <v>23460</v>
      </c>
      <c r="F223" s="169">
        <v>0</v>
      </c>
      <c r="G223" s="169">
        <v>0</v>
      </c>
      <c r="H223" s="169">
        <v>0</v>
      </c>
      <c r="I223" s="173">
        <f t="shared" si="4"/>
        <v>0</v>
      </c>
      <c r="J223" s="152"/>
      <c r="K223" s="159"/>
      <c r="L223" s="160"/>
    </row>
    <row r="224" spans="1:12" s="155" customFormat="1" ht="21.75" customHeight="1">
      <c r="A224" s="387"/>
      <c r="B224" s="390"/>
      <c r="C224" s="213" t="s">
        <v>509</v>
      </c>
      <c r="D224" s="175"/>
      <c r="E224" s="169">
        <f>SUM(E223:E223)</f>
        <v>23460</v>
      </c>
      <c r="F224" s="169">
        <f>SUM(F223:F223)</f>
        <v>0</v>
      </c>
      <c r="G224" s="169">
        <f>SUM(G223:G223)</f>
        <v>0</v>
      </c>
      <c r="H224" s="169">
        <f>SUM(H223:H223)</f>
        <v>0</v>
      </c>
      <c r="I224" s="173">
        <f t="shared" si="4"/>
        <v>0</v>
      </c>
      <c r="J224" s="152"/>
      <c r="K224" s="153"/>
      <c r="L224" s="154"/>
    </row>
    <row r="225" spans="1:12" s="155" customFormat="1" ht="12.75">
      <c r="A225" s="186"/>
      <c r="B225" s="214" t="s">
        <v>511</v>
      </c>
      <c r="C225" s="257"/>
      <c r="D225" s="187"/>
      <c r="E225" s="169">
        <f>+E224+E222+E216+E212+E209+E201+E197+E187+E180</f>
        <v>965190.27</v>
      </c>
      <c r="F225" s="169">
        <f>+F224+F222+F216+F212+F209+F201+F197+F187+F180</f>
        <v>11684.669999999998</v>
      </c>
      <c r="G225" s="169">
        <f>+G224+G222+G216+G212+G209+G201+G197+G187+G180</f>
        <v>30268.050000000003</v>
      </c>
      <c r="H225" s="169">
        <f>+H224+H222+H216+H212+H209+H201+H197+H187+H180</f>
        <v>664884.2599999999</v>
      </c>
      <c r="I225" s="173">
        <f t="shared" si="4"/>
        <v>0.6888634092840574</v>
      </c>
      <c r="J225" s="157"/>
      <c r="K225" s="156"/>
      <c r="L225" s="154"/>
    </row>
    <row r="226" spans="1:12" s="44" customFormat="1" ht="17.25" customHeight="1">
      <c r="A226" s="395" t="s">
        <v>183</v>
      </c>
      <c r="B226" s="396"/>
      <c r="C226" s="396"/>
      <c r="D226" s="397"/>
      <c r="E226" s="169"/>
      <c r="F226" s="169"/>
      <c r="G226" s="169"/>
      <c r="H226" s="169"/>
      <c r="I226" s="173"/>
      <c r="J226" s="45"/>
      <c r="K226" s="46"/>
      <c r="L226" s="43"/>
    </row>
    <row r="227" spans="1:12" s="322" customFormat="1" ht="24.75" customHeight="1">
      <c r="A227" s="468">
        <v>52</v>
      </c>
      <c r="B227" s="471" t="s">
        <v>528</v>
      </c>
      <c r="C227" s="315" t="s">
        <v>174</v>
      </c>
      <c r="D227" s="316" t="s">
        <v>68</v>
      </c>
      <c r="E227" s="317">
        <v>15400</v>
      </c>
      <c r="F227" s="317">
        <v>302.97</v>
      </c>
      <c r="G227" s="317">
        <v>1715.93</v>
      </c>
      <c r="H227" s="317">
        <v>8840.44</v>
      </c>
      <c r="I227" s="318">
        <f t="shared" si="4"/>
        <v>0.5740545454545455</v>
      </c>
      <c r="J227" s="319"/>
      <c r="K227" s="320"/>
      <c r="L227" s="321"/>
    </row>
    <row r="228" spans="1:12" s="322" customFormat="1" ht="18.75" customHeight="1">
      <c r="A228" s="469"/>
      <c r="B228" s="472"/>
      <c r="C228" s="315" t="s">
        <v>837</v>
      </c>
      <c r="D228" s="315" t="s">
        <v>837</v>
      </c>
      <c r="E228" s="317">
        <v>322.56</v>
      </c>
      <c r="F228" s="317">
        <v>5.93</v>
      </c>
      <c r="G228" s="317">
        <v>35.28</v>
      </c>
      <c r="H228" s="317">
        <v>147.07</v>
      </c>
      <c r="I228" s="318">
        <f t="shared" si="4"/>
        <v>0.4559461805555555</v>
      </c>
      <c r="J228" s="319"/>
      <c r="K228" s="320"/>
      <c r="L228" s="321"/>
    </row>
    <row r="229" spans="1:12" s="322" customFormat="1" ht="21" customHeight="1">
      <c r="A229" s="469"/>
      <c r="B229" s="472"/>
      <c r="C229" s="316" t="s">
        <v>652</v>
      </c>
      <c r="D229" s="316" t="s">
        <v>652</v>
      </c>
      <c r="E229" s="317">
        <v>193.44</v>
      </c>
      <c r="F229" s="317">
        <v>6.29</v>
      </c>
      <c r="G229" s="317">
        <v>21.92</v>
      </c>
      <c r="H229" s="317">
        <v>288.06</v>
      </c>
      <c r="I229" s="318">
        <f t="shared" si="4"/>
        <v>1.4891439205955335</v>
      </c>
      <c r="J229" s="319"/>
      <c r="K229" s="320"/>
      <c r="L229" s="321"/>
    </row>
    <row r="230" spans="1:12" s="322" customFormat="1" ht="12.75">
      <c r="A230" s="470"/>
      <c r="B230" s="473"/>
      <c r="C230" s="315" t="s">
        <v>509</v>
      </c>
      <c r="D230" s="316"/>
      <c r="E230" s="317">
        <f>SUM(E227:E229)</f>
        <v>15916</v>
      </c>
      <c r="F230" s="317">
        <f>SUM(F227:F229)</f>
        <v>315.19000000000005</v>
      </c>
      <c r="G230" s="317">
        <f>SUM(G227:G229)</f>
        <v>1773.13</v>
      </c>
      <c r="H230" s="317">
        <f>SUM(H227:H229)</f>
        <v>9275.57</v>
      </c>
      <c r="I230" s="318">
        <f t="shared" si="4"/>
        <v>0.5827827343553657</v>
      </c>
      <c r="J230" s="319"/>
      <c r="K230" s="320"/>
      <c r="L230" s="321"/>
    </row>
    <row r="231" spans="1:12" s="155" customFormat="1" ht="24.75" customHeight="1">
      <c r="A231" s="398">
        <v>53</v>
      </c>
      <c r="B231" s="388" t="s">
        <v>278</v>
      </c>
      <c r="C231" s="165" t="s">
        <v>737</v>
      </c>
      <c r="D231" s="171" t="s">
        <v>510</v>
      </c>
      <c r="E231" s="169">
        <v>13000</v>
      </c>
      <c r="F231" s="169">
        <v>313.98</v>
      </c>
      <c r="G231" s="169">
        <v>666.82</v>
      </c>
      <c r="H231" s="169">
        <v>13621.39</v>
      </c>
      <c r="I231" s="173">
        <f t="shared" si="4"/>
        <v>1.0477992307692308</v>
      </c>
      <c r="J231" s="152"/>
      <c r="K231" s="153"/>
      <c r="L231" s="154"/>
    </row>
    <row r="232" spans="1:12" s="155" customFormat="1" ht="12.75">
      <c r="A232" s="399"/>
      <c r="B232" s="389"/>
      <c r="C232" s="165" t="s">
        <v>174</v>
      </c>
      <c r="D232" s="171" t="s">
        <v>510</v>
      </c>
      <c r="E232" s="169">
        <v>7000</v>
      </c>
      <c r="F232" s="169">
        <v>2.05</v>
      </c>
      <c r="G232" s="169">
        <v>36.37</v>
      </c>
      <c r="H232" s="169">
        <v>7858.37</v>
      </c>
      <c r="I232" s="173">
        <f t="shared" si="4"/>
        <v>1.1226242857142856</v>
      </c>
      <c r="J232" s="152"/>
      <c r="K232" s="153"/>
      <c r="L232" s="154"/>
    </row>
    <row r="233" spans="1:12" s="155" customFormat="1" ht="17.25" customHeight="1">
      <c r="A233" s="399"/>
      <c r="B233" s="389"/>
      <c r="C233" s="165" t="s">
        <v>837</v>
      </c>
      <c r="D233" s="165" t="s">
        <v>837</v>
      </c>
      <c r="E233" s="169">
        <v>4190</v>
      </c>
      <c r="F233" s="169">
        <v>0</v>
      </c>
      <c r="G233" s="169">
        <v>0</v>
      </c>
      <c r="H233" s="169">
        <v>3455.23</v>
      </c>
      <c r="I233" s="173">
        <f t="shared" si="4"/>
        <v>0.8246372315035799</v>
      </c>
      <c r="J233" s="152"/>
      <c r="K233" s="153"/>
      <c r="L233" s="154"/>
    </row>
    <row r="234" spans="1:12" s="155" customFormat="1" ht="18" customHeight="1">
      <c r="A234" s="399"/>
      <c r="B234" s="389"/>
      <c r="C234" s="165" t="s">
        <v>652</v>
      </c>
      <c r="D234" s="165" t="s">
        <v>652</v>
      </c>
      <c r="E234" s="169">
        <v>40</v>
      </c>
      <c r="F234" s="169">
        <v>0</v>
      </c>
      <c r="G234" s="169">
        <v>0</v>
      </c>
      <c r="H234" s="169">
        <v>36.53</v>
      </c>
      <c r="I234" s="173">
        <f t="shared" si="4"/>
        <v>0.91325</v>
      </c>
      <c r="J234" s="152"/>
      <c r="K234" s="153"/>
      <c r="L234" s="154"/>
    </row>
    <row r="235" spans="1:12" s="155" customFormat="1" ht="20.25" customHeight="1">
      <c r="A235" s="400"/>
      <c r="B235" s="390"/>
      <c r="C235" s="171" t="s">
        <v>509</v>
      </c>
      <c r="D235" s="165"/>
      <c r="E235" s="169">
        <f>SUM(E231:E234)</f>
        <v>24230</v>
      </c>
      <c r="F235" s="169">
        <f>SUM(F231:F234)</f>
        <v>316.03000000000003</v>
      </c>
      <c r="G235" s="169">
        <f>SUM(G231:G234)</f>
        <v>703.19</v>
      </c>
      <c r="H235" s="169">
        <f>SUM(H231:H234)</f>
        <v>24971.519999999997</v>
      </c>
      <c r="I235" s="173">
        <f t="shared" si="4"/>
        <v>1.03060338423442</v>
      </c>
      <c r="J235" s="152"/>
      <c r="K235" s="153"/>
      <c r="L235" s="154"/>
    </row>
    <row r="236" spans="1:12" s="307" customFormat="1" ht="24.75" customHeight="1">
      <c r="A236" s="431">
        <v>54</v>
      </c>
      <c r="B236" s="392" t="s">
        <v>279</v>
      </c>
      <c r="C236" s="303" t="s">
        <v>174</v>
      </c>
      <c r="D236" s="303" t="s">
        <v>510</v>
      </c>
      <c r="E236" s="274">
        <v>13500</v>
      </c>
      <c r="F236" s="274">
        <v>521.34</v>
      </c>
      <c r="G236" s="274">
        <v>1475.04</v>
      </c>
      <c r="H236" s="274">
        <v>5609.41</v>
      </c>
      <c r="I236" s="275">
        <f t="shared" si="4"/>
        <v>0.41551185185185185</v>
      </c>
      <c r="J236" s="304"/>
      <c r="K236" s="305"/>
      <c r="L236" s="306"/>
    </row>
    <row r="237" spans="1:12" s="307" customFormat="1" ht="12.75">
      <c r="A237" s="432"/>
      <c r="B237" s="393"/>
      <c r="C237" s="302" t="s">
        <v>652</v>
      </c>
      <c r="D237" s="302" t="s">
        <v>652</v>
      </c>
      <c r="E237" s="308"/>
      <c r="F237" s="308">
        <v>0</v>
      </c>
      <c r="G237" s="308">
        <v>10.02</v>
      </c>
      <c r="H237" s="308">
        <v>32.11</v>
      </c>
      <c r="I237" s="308">
        <v>0</v>
      </c>
      <c r="J237" s="304"/>
      <c r="K237" s="305"/>
      <c r="L237" s="306"/>
    </row>
    <row r="238" spans="1:12" s="307" customFormat="1" ht="12.75">
      <c r="A238" s="433"/>
      <c r="B238" s="394"/>
      <c r="C238" s="303" t="s">
        <v>509</v>
      </c>
      <c r="D238" s="309"/>
      <c r="E238" s="274">
        <f>SUM(E236:E237)</f>
        <v>13500</v>
      </c>
      <c r="F238" s="274">
        <f>SUM(F236:F237)</f>
        <v>521.34</v>
      </c>
      <c r="G238" s="274">
        <f>SUM(G236:G237)</f>
        <v>1485.06</v>
      </c>
      <c r="H238" s="274">
        <f>SUM(H236:H237)</f>
        <v>5641.5199999999995</v>
      </c>
      <c r="I238" s="275">
        <f t="shared" si="4"/>
        <v>0.41789037037037036</v>
      </c>
      <c r="J238" s="304"/>
      <c r="K238" s="305"/>
      <c r="L238" s="306"/>
    </row>
    <row r="239" spans="1:12" s="353" customFormat="1" ht="24.75" customHeight="1">
      <c r="A239" s="434">
        <v>55</v>
      </c>
      <c r="B239" s="474" t="s">
        <v>280</v>
      </c>
      <c r="C239" s="347" t="s">
        <v>737</v>
      </c>
      <c r="D239" s="347" t="s">
        <v>73</v>
      </c>
      <c r="E239" s="348">
        <v>12000</v>
      </c>
      <c r="F239" s="348">
        <v>0</v>
      </c>
      <c r="G239" s="348">
        <v>0</v>
      </c>
      <c r="H239" s="348">
        <v>825.81</v>
      </c>
      <c r="I239" s="349">
        <f t="shared" si="4"/>
        <v>0.06881749999999999</v>
      </c>
      <c r="J239" s="350"/>
      <c r="K239" s="351"/>
      <c r="L239" s="352"/>
    </row>
    <row r="240" spans="1:12" s="353" customFormat="1" ht="16.5" customHeight="1">
      <c r="A240" s="435"/>
      <c r="B240" s="475"/>
      <c r="C240" s="354" t="s">
        <v>837</v>
      </c>
      <c r="D240" s="354" t="s">
        <v>837</v>
      </c>
      <c r="E240" s="348">
        <v>1149</v>
      </c>
      <c r="F240" s="348">
        <v>0</v>
      </c>
      <c r="G240" s="348">
        <v>0</v>
      </c>
      <c r="H240" s="348">
        <v>77.92</v>
      </c>
      <c r="I240" s="349">
        <f t="shared" si="4"/>
        <v>0.06781549173194082</v>
      </c>
      <c r="J240" s="350"/>
      <c r="K240" s="351"/>
      <c r="L240" s="352"/>
    </row>
    <row r="241" spans="1:12" s="353" customFormat="1" ht="18" customHeight="1">
      <c r="A241" s="435"/>
      <c r="B241" s="475"/>
      <c r="C241" s="347" t="s">
        <v>652</v>
      </c>
      <c r="D241" s="347" t="s">
        <v>652</v>
      </c>
      <c r="E241" s="348">
        <v>0</v>
      </c>
      <c r="F241" s="348">
        <v>0</v>
      </c>
      <c r="G241" s="348">
        <v>0</v>
      </c>
      <c r="H241" s="348">
        <v>0</v>
      </c>
      <c r="I241" s="349"/>
      <c r="J241" s="350"/>
      <c r="K241" s="351"/>
      <c r="L241" s="352"/>
    </row>
    <row r="242" spans="1:12" s="353" customFormat="1" ht="18" customHeight="1">
      <c r="A242" s="436"/>
      <c r="B242" s="476"/>
      <c r="C242" s="354" t="s">
        <v>509</v>
      </c>
      <c r="D242" s="347"/>
      <c r="E242" s="348">
        <f>SUM(E239:E241)</f>
        <v>13149</v>
      </c>
      <c r="F242" s="348">
        <f>SUM(F239:F241)</f>
        <v>0</v>
      </c>
      <c r="G242" s="348">
        <f>SUM(G239:G241)</f>
        <v>0</v>
      </c>
      <c r="H242" s="348">
        <f>SUM(H239:H241)</f>
        <v>903.7299999999999</v>
      </c>
      <c r="I242" s="348">
        <f>SUM(I239:I241)</f>
        <v>0.13663299173194082</v>
      </c>
      <c r="J242" s="350"/>
      <c r="K242" s="351"/>
      <c r="L242" s="352"/>
    </row>
    <row r="243" spans="1:12" s="155" customFormat="1" ht="24.75" customHeight="1">
      <c r="A243" s="398">
        <v>56</v>
      </c>
      <c r="B243" s="388" t="s">
        <v>281</v>
      </c>
      <c r="C243" s="165" t="s">
        <v>737</v>
      </c>
      <c r="D243" s="165" t="s">
        <v>175</v>
      </c>
      <c r="E243" s="169">
        <v>11022</v>
      </c>
      <c r="F243" s="169">
        <v>1.89</v>
      </c>
      <c r="G243" s="169">
        <v>201.63</v>
      </c>
      <c r="H243" s="169">
        <v>10629.02</v>
      </c>
      <c r="I243" s="173">
        <f t="shared" si="4"/>
        <v>0.9643458537470514</v>
      </c>
      <c r="J243" s="152"/>
      <c r="K243" s="153"/>
      <c r="L243" s="154"/>
    </row>
    <row r="244" spans="1:12" s="155" customFormat="1" ht="22.5" customHeight="1">
      <c r="A244" s="399"/>
      <c r="B244" s="389"/>
      <c r="C244" s="171" t="s">
        <v>837</v>
      </c>
      <c r="D244" s="171" t="s">
        <v>837</v>
      </c>
      <c r="E244" s="169">
        <v>2475</v>
      </c>
      <c r="F244" s="169">
        <v>0.83</v>
      </c>
      <c r="G244" s="169">
        <v>24.06</v>
      </c>
      <c r="H244" s="169">
        <v>2403.04</v>
      </c>
      <c r="I244" s="173">
        <f t="shared" si="4"/>
        <v>0.9709252525252525</v>
      </c>
      <c r="J244" s="152"/>
      <c r="K244" s="153"/>
      <c r="L244" s="154"/>
    </row>
    <row r="245" spans="1:12" s="155" customFormat="1" ht="18.75" customHeight="1">
      <c r="A245" s="399"/>
      <c r="B245" s="389"/>
      <c r="C245" s="165" t="s">
        <v>652</v>
      </c>
      <c r="D245" s="165" t="s">
        <v>652</v>
      </c>
      <c r="E245" s="169">
        <v>0</v>
      </c>
      <c r="F245" s="169">
        <v>0</v>
      </c>
      <c r="G245" s="169">
        <v>0</v>
      </c>
      <c r="H245" s="169">
        <v>16</v>
      </c>
      <c r="I245" s="173"/>
      <c r="J245" s="152"/>
      <c r="K245" s="153"/>
      <c r="L245" s="154"/>
    </row>
    <row r="246" spans="1:12" s="155" customFormat="1" ht="15.75" customHeight="1">
      <c r="A246" s="400"/>
      <c r="B246" s="390"/>
      <c r="C246" s="171" t="s">
        <v>509</v>
      </c>
      <c r="D246" s="165"/>
      <c r="E246" s="169">
        <f>SUM(E243:E245)</f>
        <v>13497</v>
      </c>
      <c r="F246" s="169">
        <f>SUM(F243:F245)</f>
        <v>2.7199999999999998</v>
      </c>
      <c r="G246" s="169">
        <f>SUM(G243:G245)</f>
        <v>225.69</v>
      </c>
      <c r="H246" s="169">
        <f>SUM(H243:H245)</f>
        <v>13048.060000000001</v>
      </c>
      <c r="I246" s="173">
        <f t="shared" si="4"/>
        <v>0.9667377935837594</v>
      </c>
      <c r="J246" s="152"/>
      <c r="K246" s="153"/>
      <c r="L246" s="154"/>
    </row>
    <row r="247" spans="1:12" s="155" customFormat="1" ht="24.75" customHeight="1">
      <c r="A247" s="398">
        <v>57</v>
      </c>
      <c r="B247" s="388" t="s">
        <v>151</v>
      </c>
      <c r="C247" s="165" t="s">
        <v>174</v>
      </c>
      <c r="D247" s="165" t="s">
        <v>73</v>
      </c>
      <c r="E247" s="169">
        <v>3400</v>
      </c>
      <c r="F247" s="169">
        <v>28.44</v>
      </c>
      <c r="G247" s="169">
        <v>154.42</v>
      </c>
      <c r="H247" s="169">
        <v>229.62</v>
      </c>
      <c r="I247" s="173">
        <f>+H247*100%/E247</f>
        <v>0.06753529411764705</v>
      </c>
      <c r="J247" s="152"/>
      <c r="K247" s="153"/>
      <c r="L247" s="154"/>
    </row>
    <row r="248" spans="1:12" s="155" customFormat="1" ht="16.5" customHeight="1">
      <c r="A248" s="399"/>
      <c r="B248" s="389"/>
      <c r="C248" s="171" t="s">
        <v>837</v>
      </c>
      <c r="D248" s="171" t="s">
        <v>837</v>
      </c>
      <c r="E248" s="169">
        <v>65</v>
      </c>
      <c r="F248" s="169">
        <v>0</v>
      </c>
      <c r="G248" s="169">
        <v>0</v>
      </c>
      <c r="H248" s="169">
        <v>0</v>
      </c>
      <c r="I248" s="173">
        <f>+H248*100%/E248</f>
        <v>0</v>
      </c>
      <c r="J248" s="152"/>
      <c r="K248" s="153"/>
      <c r="L248" s="154"/>
    </row>
    <row r="249" spans="1:12" s="155" customFormat="1" ht="18" customHeight="1">
      <c r="A249" s="399"/>
      <c r="B249" s="389"/>
      <c r="C249" s="165" t="s">
        <v>837</v>
      </c>
      <c r="D249" s="171" t="s">
        <v>837</v>
      </c>
      <c r="E249" s="169">
        <v>337</v>
      </c>
      <c r="F249" s="169">
        <v>2.31</v>
      </c>
      <c r="G249" s="169">
        <v>15.51</v>
      </c>
      <c r="H249" s="169">
        <v>91.01</v>
      </c>
      <c r="I249" s="173">
        <f>+H249*100%/E249</f>
        <v>0.27005934718100894</v>
      </c>
      <c r="J249" s="152"/>
      <c r="K249" s="153"/>
      <c r="L249" s="154"/>
    </row>
    <row r="250" spans="1:12" s="155" customFormat="1" ht="18" customHeight="1">
      <c r="A250" s="400"/>
      <c r="B250" s="390"/>
      <c r="C250" s="171" t="s">
        <v>509</v>
      </c>
      <c r="D250" s="165"/>
      <c r="E250" s="169">
        <f>SUM(E247:E249)</f>
        <v>3802</v>
      </c>
      <c r="F250" s="169">
        <f>SUM(F247:F249)</f>
        <v>30.75</v>
      </c>
      <c r="G250" s="169">
        <f>SUM(G247:G249)</f>
        <v>169.92999999999998</v>
      </c>
      <c r="H250" s="169">
        <f>SUM(H247:H249)</f>
        <v>320.63</v>
      </c>
      <c r="I250" s="173">
        <f>+H250*100%/E250</f>
        <v>0.08433193056286165</v>
      </c>
      <c r="J250" s="152"/>
      <c r="K250" s="153"/>
      <c r="L250" s="154"/>
    </row>
    <row r="251" spans="1:12" s="155" customFormat="1" ht="15" customHeight="1">
      <c r="A251" s="398">
        <v>58</v>
      </c>
      <c r="B251" s="388" t="s">
        <v>673</v>
      </c>
      <c r="C251" s="171" t="s">
        <v>174</v>
      </c>
      <c r="D251" s="171" t="s">
        <v>510</v>
      </c>
      <c r="E251" s="169">
        <v>2000</v>
      </c>
      <c r="F251" s="169">
        <v>55.13</v>
      </c>
      <c r="G251" s="169">
        <v>55.13</v>
      </c>
      <c r="H251" s="169">
        <v>91.29</v>
      </c>
      <c r="I251" s="173">
        <f>+H251*100%/E251</f>
        <v>0.045645000000000005</v>
      </c>
      <c r="J251" s="152"/>
      <c r="K251" s="153"/>
      <c r="L251" s="154"/>
    </row>
    <row r="252" spans="1:12" s="155" customFormat="1" ht="16.5" customHeight="1">
      <c r="A252" s="399"/>
      <c r="B252" s="389"/>
      <c r="C252" s="188" t="s">
        <v>652</v>
      </c>
      <c r="D252" s="188" t="s">
        <v>652</v>
      </c>
      <c r="E252" s="189">
        <v>0</v>
      </c>
      <c r="F252" s="189">
        <v>0</v>
      </c>
      <c r="G252" s="189">
        <v>0</v>
      </c>
      <c r="H252" s="189">
        <v>0</v>
      </c>
      <c r="I252" s="173"/>
      <c r="J252" s="152"/>
      <c r="K252" s="153"/>
      <c r="L252" s="154"/>
    </row>
    <row r="253" spans="1:12" s="155" customFormat="1" ht="18.75" customHeight="1">
      <c r="A253" s="400"/>
      <c r="B253" s="390"/>
      <c r="C253" s="171" t="s">
        <v>509</v>
      </c>
      <c r="D253" s="165"/>
      <c r="E253" s="169">
        <f>SUM(E251:E252)</f>
        <v>2000</v>
      </c>
      <c r="F253" s="169">
        <f>SUM(F251:F252)</f>
        <v>55.13</v>
      </c>
      <c r="G253" s="169">
        <f>SUM(G251:G252)</f>
        <v>55.13</v>
      </c>
      <c r="H253" s="169">
        <f>SUM(H251:H252)</f>
        <v>91.29</v>
      </c>
      <c r="I253" s="173">
        <f>+H253*100%/E253</f>
        <v>0.045645000000000005</v>
      </c>
      <c r="J253" s="152"/>
      <c r="K253" s="153"/>
      <c r="L253" s="154"/>
    </row>
    <row r="254" spans="1:12" s="155" customFormat="1" ht="12.75">
      <c r="A254" s="174"/>
      <c r="B254" s="214" t="s">
        <v>511</v>
      </c>
      <c r="C254" s="254"/>
      <c r="D254" s="180"/>
      <c r="E254" s="169">
        <f>+E253+E250+E246+E242+E238+E235+E230</f>
        <v>86094</v>
      </c>
      <c r="F254" s="169">
        <f>+F253+F250+F246+F242+F238+F235+F230</f>
        <v>1241.16</v>
      </c>
      <c r="G254" s="169">
        <f>+G253+G250+G246+G242+G238+G235+G230</f>
        <v>4412.13</v>
      </c>
      <c r="H254" s="169">
        <f>+H253+H250+H246+H242+H238+H235+H230</f>
        <v>54252.32</v>
      </c>
      <c r="I254" s="173">
        <f t="shared" si="4"/>
        <v>0.6301521592677771</v>
      </c>
      <c r="J254" s="152"/>
      <c r="K254" s="156"/>
      <c r="L254" s="154"/>
    </row>
    <row r="255" spans="1:12" s="44" customFormat="1" ht="12.75" customHeight="1">
      <c r="A255" s="395" t="s">
        <v>529</v>
      </c>
      <c r="B255" s="396"/>
      <c r="C255" s="396"/>
      <c r="D255" s="397"/>
      <c r="E255" s="169"/>
      <c r="F255" s="169"/>
      <c r="G255" s="169"/>
      <c r="H255" s="169"/>
      <c r="I255" s="173"/>
      <c r="J255" s="41"/>
      <c r="K255" s="46"/>
      <c r="L255" s="43"/>
    </row>
    <row r="256" spans="1:12" s="155" customFormat="1" ht="24.75" customHeight="1">
      <c r="A256" s="398">
        <v>59</v>
      </c>
      <c r="B256" s="388" t="s">
        <v>530</v>
      </c>
      <c r="C256" s="165" t="s">
        <v>174</v>
      </c>
      <c r="D256" s="171" t="s">
        <v>843</v>
      </c>
      <c r="E256" s="169">
        <v>6113.93</v>
      </c>
      <c r="F256" s="169">
        <v>0</v>
      </c>
      <c r="G256" s="169">
        <v>0</v>
      </c>
      <c r="H256" s="169">
        <v>6682.33</v>
      </c>
      <c r="I256" s="173">
        <f t="shared" si="4"/>
        <v>1.0929680254762484</v>
      </c>
      <c r="J256" s="152"/>
      <c r="K256" s="153"/>
      <c r="L256" s="154"/>
    </row>
    <row r="257" spans="1:12" s="155" customFormat="1" ht="12.75">
      <c r="A257" s="399"/>
      <c r="B257" s="389"/>
      <c r="C257" s="165" t="s">
        <v>174</v>
      </c>
      <c r="D257" s="171" t="s">
        <v>510</v>
      </c>
      <c r="E257" s="169">
        <v>4000</v>
      </c>
      <c r="F257" s="169">
        <v>0</v>
      </c>
      <c r="G257" s="169">
        <v>0</v>
      </c>
      <c r="H257" s="169">
        <v>4000.03</v>
      </c>
      <c r="I257" s="173">
        <f t="shared" si="4"/>
        <v>1.0000075000000002</v>
      </c>
      <c r="J257" s="152"/>
      <c r="K257" s="153"/>
      <c r="L257" s="154"/>
    </row>
    <row r="258" spans="1:12" s="155" customFormat="1" ht="12.75">
      <c r="A258" s="399"/>
      <c r="B258" s="389"/>
      <c r="C258" s="165" t="s">
        <v>174</v>
      </c>
      <c r="D258" s="171" t="s">
        <v>510</v>
      </c>
      <c r="E258" s="169">
        <v>3000</v>
      </c>
      <c r="F258" s="169">
        <v>178.38</v>
      </c>
      <c r="G258" s="169">
        <v>743.28</v>
      </c>
      <c r="H258" s="169">
        <v>1673.81</v>
      </c>
      <c r="I258" s="173">
        <f t="shared" si="4"/>
        <v>0.5579366666666666</v>
      </c>
      <c r="J258" s="152"/>
      <c r="K258" s="153"/>
      <c r="L258" s="154"/>
    </row>
    <row r="259" spans="1:12" s="155" customFormat="1" ht="12.75">
      <c r="A259" s="399"/>
      <c r="B259" s="389"/>
      <c r="C259" s="165" t="s">
        <v>174</v>
      </c>
      <c r="D259" s="171" t="s">
        <v>844</v>
      </c>
      <c r="E259" s="169">
        <v>2800</v>
      </c>
      <c r="F259" s="169">
        <v>30.91</v>
      </c>
      <c r="G259" s="169">
        <v>384.87</v>
      </c>
      <c r="H259" s="169">
        <v>1922.68</v>
      </c>
      <c r="I259" s="173">
        <f t="shared" si="4"/>
        <v>0.6866714285714286</v>
      </c>
      <c r="J259" s="152"/>
      <c r="K259" s="153"/>
      <c r="L259" s="154"/>
    </row>
    <row r="260" spans="1:12" s="155" customFormat="1" ht="12.75">
      <c r="A260" s="399"/>
      <c r="B260" s="389"/>
      <c r="C260" s="165" t="s">
        <v>174</v>
      </c>
      <c r="D260" s="171" t="s">
        <v>510</v>
      </c>
      <c r="E260" s="169">
        <v>5000</v>
      </c>
      <c r="F260" s="169">
        <v>0</v>
      </c>
      <c r="G260" s="169">
        <v>0</v>
      </c>
      <c r="H260" s="169">
        <v>5194.37</v>
      </c>
      <c r="I260" s="173">
        <f t="shared" si="4"/>
        <v>1.038874</v>
      </c>
      <c r="J260" s="152"/>
      <c r="K260" s="153"/>
      <c r="L260" s="154"/>
    </row>
    <row r="261" spans="1:12" s="155" customFormat="1" ht="22.5">
      <c r="A261" s="399"/>
      <c r="B261" s="389"/>
      <c r="C261" s="165" t="s">
        <v>174</v>
      </c>
      <c r="D261" s="171" t="s">
        <v>845</v>
      </c>
      <c r="E261" s="169">
        <v>1176</v>
      </c>
      <c r="F261" s="169">
        <v>0</v>
      </c>
      <c r="G261" s="169">
        <v>0</v>
      </c>
      <c r="H261" s="169">
        <v>1175.94</v>
      </c>
      <c r="I261" s="173">
        <f>+H261*100%/E261</f>
        <v>0.9999489795918368</v>
      </c>
      <c r="J261" s="152"/>
      <c r="K261" s="153"/>
      <c r="L261" s="154"/>
    </row>
    <row r="262" spans="1:12" s="155" customFormat="1" ht="12.75">
      <c r="A262" s="399"/>
      <c r="B262" s="389"/>
      <c r="C262" s="165" t="s">
        <v>174</v>
      </c>
      <c r="D262" s="171" t="s">
        <v>510</v>
      </c>
      <c r="E262" s="169">
        <v>10000</v>
      </c>
      <c r="F262" s="169">
        <v>0</v>
      </c>
      <c r="G262" s="169">
        <v>0</v>
      </c>
      <c r="H262" s="169">
        <v>10615.78</v>
      </c>
      <c r="I262" s="173">
        <f>+H262*100%/E262</f>
        <v>1.0615780000000001</v>
      </c>
      <c r="J262" s="152"/>
      <c r="K262" s="153"/>
      <c r="L262" s="154"/>
    </row>
    <row r="263" spans="1:12" s="155" customFormat="1" ht="12.75">
      <c r="A263" s="400"/>
      <c r="B263" s="390"/>
      <c r="C263" s="171" t="s">
        <v>509</v>
      </c>
      <c r="D263" s="165"/>
      <c r="E263" s="169">
        <f>SUM(E256:E262)</f>
        <v>32089.93</v>
      </c>
      <c r="F263" s="169">
        <f>SUM(F256:F262)</f>
        <v>209.29</v>
      </c>
      <c r="G263" s="169">
        <f>SUM(G256:G262)</f>
        <v>1128.15</v>
      </c>
      <c r="H263" s="169">
        <f>SUM(H256:H262)</f>
        <v>31264.940000000002</v>
      </c>
      <c r="I263" s="173">
        <f t="shared" si="4"/>
        <v>0.9742913119473929</v>
      </c>
      <c r="J263" s="152"/>
      <c r="K263" s="153"/>
      <c r="L263" s="154"/>
    </row>
    <row r="264" spans="1:12" s="155" customFormat="1" ht="20.25" customHeight="1">
      <c r="A264" s="385">
        <v>60</v>
      </c>
      <c r="B264" s="388" t="s">
        <v>674</v>
      </c>
      <c r="C264" s="165" t="s">
        <v>737</v>
      </c>
      <c r="D264" s="165" t="s">
        <v>152</v>
      </c>
      <c r="E264" s="169">
        <v>5350</v>
      </c>
      <c r="F264" s="169">
        <v>0</v>
      </c>
      <c r="G264" s="169">
        <v>0</v>
      </c>
      <c r="H264" s="169">
        <v>0</v>
      </c>
      <c r="I264" s="173">
        <f t="shared" si="4"/>
        <v>0</v>
      </c>
      <c r="J264" s="154"/>
      <c r="K264" s="154"/>
      <c r="L264" s="154"/>
    </row>
    <row r="265" spans="1:12" s="155" customFormat="1" ht="22.5">
      <c r="A265" s="386"/>
      <c r="B265" s="389"/>
      <c r="C265" s="165" t="s">
        <v>737</v>
      </c>
      <c r="D265" s="165" t="s">
        <v>72</v>
      </c>
      <c r="E265" s="169">
        <v>12505</v>
      </c>
      <c r="F265" s="169">
        <v>2.8</v>
      </c>
      <c r="G265" s="169">
        <v>1663.59</v>
      </c>
      <c r="H265" s="169">
        <v>8955.34</v>
      </c>
      <c r="I265" s="173">
        <f t="shared" si="4"/>
        <v>0.716140743702519</v>
      </c>
      <c r="J265" s="154"/>
      <c r="K265" s="154"/>
      <c r="L265" s="154"/>
    </row>
    <row r="266" spans="1:12" s="155" customFormat="1" ht="20.25" customHeight="1">
      <c r="A266" s="386"/>
      <c r="B266" s="389"/>
      <c r="C266" s="165" t="s">
        <v>837</v>
      </c>
      <c r="D266" s="165" t="s">
        <v>837</v>
      </c>
      <c r="E266" s="169">
        <v>2603.86</v>
      </c>
      <c r="F266" s="169">
        <v>0.19</v>
      </c>
      <c r="G266" s="169">
        <v>9.07</v>
      </c>
      <c r="H266" s="169">
        <v>2526.63</v>
      </c>
      <c r="I266" s="173">
        <f t="shared" si="4"/>
        <v>0.9703401872604518</v>
      </c>
      <c r="J266" s="154"/>
      <c r="K266" s="154"/>
      <c r="L266" s="154"/>
    </row>
    <row r="267" spans="1:12" s="155" customFormat="1" ht="18.75" customHeight="1">
      <c r="A267" s="386"/>
      <c r="B267" s="389"/>
      <c r="C267" s="165" t="s">
        <v>652</v>
      </c>
      <c r="D267" s="165" t="s">
        <v>652</v>
      </c>
      <c r="E267" s="169">
        <v>0</v>
      </c>
      <c r="F267" s="169">
        <v>0</v>
      </c>
      <c r="G267" s="169">
        <v>0</v>
      </c>
      <c r="H267" s="169">
        <v>2.31</v>
      </c>
      <c r="I267" s="173"/>
      <c r="J267" s="154"/>
      <c r="K267" s="154"/>
      <c r="L267" s="154"/>
    </row>
    <row r="268" spans="1:12" s="155" customFormat="1" ht="18" customHeight="1">
      <c r="A268" s="387"/>
      <c r="B268" s="390"/>
      <c r="C268" s="213" t="s">
        <v>509</v>
      </c>
      <c r="D268" s="175"/>
      <c r="E268" s="169">
        <f>SUM(E264:E267)</f>
        <v>20458.86</v>
      </c>
      <c r="F268" s="169">
        <f>SUM(F264:F267)</f>
        <v>2.9899999999999998</v>
      </c>
      <c r="G268" s="169">
        <f>SUM(G264:G267)</f>
        <v>1672.6599999999999</v>
      </c>
      <c r="H268" s="169">
        <f>SUM(H264:H267)</f>
        <v>11484.28</v>
      </c>
      <c r="I268" s="173">
        <f t="shared" si="4"/>
        <v>0.5613352845661977</v>
      </c>
      <c r="J268" s="154"/>
      <c r="K268" s="154"/>
      <c r="L268" s="154"/>
    </row>
    <row r="269" spans="1:12" s="155" customFormat="1" ht="24" customHeight="1">
      <c r="A269" s="385">
        <v>61</v>
      </c>
      <c r="B269" s="388" t="s">
        <v>421</v>
      </c>
      <c r="C269" s="165" t="s">
        <v>737</v>
      </c>
      <c r="D269" s="165" t="s">
        <v>73</v>
      </c>
      <c r="E269" s="169">
        <v>9980</v>
      </c>
      <c r="F269" s="169">
        <v>0</v>
      </c>
      <c r="G269" s="169">
        <v>9130.92</v>
      </c>
      <c r="H269" s="169">
        <v>9130.92</v>
      </c>
      <c r="I269" s="173">
        <f t="shared" si="4"/>
        <v>0.9149218436873747</v>
      </c>
      <c r="J269" s="154"/>
      <c r="K269" s="154"/>
      <c r="L269" s="154"/>
    </row>
    <row r="270" spans="1:12" s="155" customFormat="1" ht="15.75" customHeight="1">
      <c r="A270" s="386"/>
      <c r="B270" s="389"/>
      <c r="C270" s="165" t="s">
        <v>652</v>
      </c>
      <c r="D270" s="165" t="s">
        <v>652</v>
      </c>
      <c r="E270" s="169">
        <v>0</v>
      </c>
      <c r="F270" s="169">
        <v>0</v>
      </c>
      <c r="G270" s="169">
        <v>0</v>
      </c>
      <c r="H270" s="169">
        <v>0.4</v>
      </c>
      <c r="I270" s="173">
        <v>0</v>
      </c>
      <c r="J270" s="154"/>
      <c r="K270" s="154"/>
      <c r="L270" s="154"/>
    </row>
    <row r="271" spans="1:12" s="155" customFormat="1" ht="12" customHeight="1">
      <c r="A271" s="387"/>
      <c r="B271" s="390"/>
      <c r="C271" s="213" t="s">
        <v>509</v>
      </c>
      <c r="D271" s="175"/>
      <c r="E271" s="169">
        <f>SUM(E269:E270)</f>
        <v>9980</v>
      </c>
      <c r="F271" s="169">
        <f>SUM(F269:F270)</f>
        <v>0</v>
      </c>
      <c r="G271" s="169">
        <f>SUM(G269:G270)</f>
        <v>9130.92</v>
      </c>
      <c r="H271" s="169">
        <f>SUM(H269:H270)</f>
        <v>9131.32</v>
      </c>
      <c r="I271" s="173">
        <f t="shared" si="4"/>
        <v>0.9149619238476954</v>
      </c>
      <c r="J271" s="154"/>
      <c r="K271" s="154"/>
      <c r="L271" s="154"/>
    </row>
    <row r="272" spans="1:9" s="44" customFormat="1" ht="15.75" customHeight="1">
      <c r="A272" s="174"/>
      <c r="B272" s="214" t="s">
        <v>511</v>
      </c>
      <c r="C272" s="255"/>
      <c r="D272" s="187"/>
      <c r="E272" s="225">
        <f>+E271+E268+E263</f>
        <v>62528.79</v>
      </c>
      <c r="F272" s="225">
        <f>+F271+F268+F263</f>
        <v>212.28</v>
      </c>
      <c r="G272" s="225">
        <f>+G271+G268+G263</f>
        <v>11931.73</v>
      </c>
      <c r="H272" s="225">
        <f>+H271+H268+H263</f>
        <v>51880.54</v>
      </c>
      <c r="I272" s="173">
        <f t="shared" si="4"/>
        <v>0.8297064440236249</v>
      </c>
    </row>
    <row r="273" spans="1:9" ht="12.75" customHeight="1">
      <c r="A273" s="395" t="s">
        <v>835</v>
      </c>
      <c r="B273" s="396"/>
      <c r="C273" s="396"/>
      <c r="D273" s="397"/>
      <c r="E273" s="190">
        <f>+E272+E254+E225+E175+E128+E93+E80+E61+E25</f>
        <v>1934193.84</v>
      </c>
      <c r="F273" s="190">
        <f>+F272+F254+F225+F175+F128+F93+F80+F61+F25</f>
        <v>22036.16</v>
      </c>
      <c r="G273" s="190">
        <f>+G272+G254+G225+G175+G128+G93+G80+G61+G25</f>
        <v>76645.70000000001</v>
      </c>
      <c r="H273" s="190">
        <f>+H272+H254+H225+H175+H128+H93+H80+H61+H25</f>
        <v>1193792.2</v>
      </c>
      <c r="I273" s="173">
        <f t="shared" si="4"/>
        <v>0.6172040130166064</v>
      </c>
    </row>
    <row r="274" spans="1:8" ht="12.75">
      <c r="A274" s="191"/>
      <c r="B274" s="192"/>
      <c r="C274" s="192"/>
      <c r="D274" s="193"/>
      <c r="E274" s="194"/>
      <c r="F274" s="194"/>
      <c r="G274" s="194"/>
      <c r="H274" s="195"/>
    </row>
    <row r="275" spans="1:8" ht="15.75" customHeight="1">
      <c r="A275" s="197"/>
      <c r="B275" s="440" t="s">
        <v>769</v>
      </c>
      <c r="C275" s="440"/>
      <c r="D275" s="440"/>
      <c r="E275" s="440"/>
      <c r="F275" s="440"/>
      <c r="G275" s="440"/>
      <c r="H275" s="440"/>
    </row>
    <row r="276" spans="1:8" ht="12.75">
      <c r="A276" s="459"/>
      <c r="B276" s="459"/>
      <c r="C276" s="459"/>
      <c r="D276" s="459"/>
      <c r="E276" s="459"/>
      <c r="F276" s="459"/>
      <c r="G276" s="459"/>
      <c r="H276" s="459"/>
    </row>
    <row r="277" spans="1:8" ht="12.75">
      <c r="A277" s="162"/>
      <c r="B277" s="219"/>
      <c r="C277" s="220"/>
      <c r="D277" s="220"/>
      <c r="E277" s="163"/>
      <c r="F277" s="163"/>
      <c r="G277" s="460" t="s">
        <v>282</v>
      </c>
      <c r="H277" s="460"/>
    </row>
    <row r="278" spans="1:8" ht="12.75" customHeight="1">
      <c r="A278" s="450" t="s">
        <v>254</v>
      </c>
      <c r="B278" s="451"/>
      <c r="C278" s="451"/>
      <c r="D278" s="452"/>
      <c r="E278" s="412" t="s">
        <v>283</v>
      </c>
      <c r="F278" s="417" t="s">
        <v>667</v>
      </c>
      <c r="G278" s="418"/>
      <c r="H278" s="419"/>
    </row>
    <row r="279" spans="1:8" ht="12.75" customHeight="1">
      <c r="A279" s="453"/>
      <c r="B279" s="454"/>
      <c r="C279" s="454"/>
      <c r="D279" s="455"/>
      <c r="E279" s="413"/>
      <c r="F279" s="461">
        <v>2012</v>
      </c>
      <c r="G279" s="461"/>
      <c r="H279" s="410" t="s">
        <v>422</v>
      </c>
    </row>
    <row r="280" spans="1:8" ht="43.5" customHeight="1">
      <c r="A280" s="456"/>
      <c r="B280" s="457"/>
      <c r="C280" s="457"/>
      <c r="D280" s="458"/>
      <c r="E280" s="414"/>
      <c r="F280" s="198" t="s">
        <v>284</v>
      </c>
      <c r="G280" s="199" t="s">
        <v>846</v>
      </c>
      <c r="H280" s="411"/>
    </row>
    <row r="281" spans="1:8" ht="14.25" customHeight="1">
      <c r="A281" s="447" t="s">
        <v>423</v>
      </c>
      <c r="B281" s="448"/>
      <c r="C281" s="448"/>
      <c r="D281" s="449"/>
      <c r="E281" s="200">
        <f>+E25</f>
        <v>34641</v>
      </c>
      <c r="F281" s="201">
        <f>+F25</f>
        <v>636.47</v>
      </c>
      <c r="G281" s="201">
        <f>+G25</f>
        <v>2217.82</v>
      </c>
      <c r="H281" s="201">
        <f>+H25</f>
        <v>24376.57</v>
      </c>
    </row>
    <row r="282" spans="1:8" ht="12.75">
      <c r="A282" s="437" t="s">
        <v>505</v>
      </c>
      <c r="B282" s="438"/>
      <c r="C282" s="438"/>
      <c r="D282" s="439"/>
      <c r="E282" s="200">
        <f>+E61</f>
        <v>103464</v>
      </c>
      <c r="F282" s="201">
        <f>+F61</f>
        <v>1357.4699999999998</v>
      </c>
      <c r="G282" s="201">
        <f>+G61</f>
        <v>5182.67</v>
      </c>
      <c r="H282" s="202">
        <f>+H61</f>
        <v>65342.2</v>
      </c>
    </row>
    <row r="283" spans="1:8" ht="14.25" customHeight="1">
      <c r="A283" s="444" t="s">
        <v>285</v>
      </c>
      <c r="B283" s="445"/>
      <c r="C283" s="445"/>
      <c r="D283" s="446"/>
      <c r="E283" s="200">
        <f>+E80</f>
        <v>96914.22</v>
      </c>
      <c r="F283" s="201">
        <f>+F80</f>
        <v>81.42</v>
      </c>
      <c r="G283" s="201">
        <f>+G80</f>
        <v>3343.69</v>
      </c>
      <c r="H283" s="202">
        <f>+H80</f>
        <v>61632.90000000001</v>
      </c>
    </row>
    <row r="284" spans="1:8" ht="14.25" customHeight="1">
      <c r="A284" s="441" t="s">
        <v>506</v>
      </c>
      <c r="B284" s="442"/>
      <c r="C284" s="442"/>
      <c r="D284" s="443"/>
      <c r="E284" s="200">
        <f>+E128</f>
        <v>108759.94</v>
      </c>
      <c r="F284" s="201">
        <f>+F128</f>
        <v>802.66</v>
      </c>
      <c r="G284" s="201">
        <f>+G128</f>
        <v>4046.1400000000003</v>
      </c>
      <c r="H284" s="202">
        <f>+H128</f>
        <v>50029.42999999999</v>
      </c>
    </row>
    <row r="285" spans="1:8" ht="14.25" customHeight="1">
      <c r="A285" s="462" t="s">
        <v>20</v>
      </c>
      <c r="B285" s="463"/>
      <c r="C285" s="463"/>
      <c r="D285" s="464"/>
      <c r="E285" s="200">
        <f>+E93</f>
        <v>44500</v>
      </c>
      <c r="F285" s="200">
        <f>+F93</f>
        <v>180.71</v>
      </c>
      <c r="G285" s="200">
        <f>+G93</f>
        <v>831.4300000000001</v>
      </c>
      <c r="H285" s="200">
        <f>+H93</f>
        <v>27315.14</v>
      </c>
    </row>
    <row r="286" spans="1:8" ht="12.75">
      <c r="A286" s="437" t="s">
        <v>170</v>
      </c>
      <c r="B286" s="438"/>
      <c r="C286" s="438"/>
      <c r="D286" s="439"/>
      <c r="E286" s="200">
        <f>+E175</f>
        <v>432101.62</v>
      </c>
      <c r="F286" s="201">
        <f>+F175</f>
        <v>5839.32</v>
      </c>
      <c r="G286" s="201">
        <f>+G175</f>
        <v>14412.039999999999</v>
      </c>
      <c r="H286" s="202">
        <f>+H175</f>
        <v>194078.84</v>
      </c>
    </row>
    <row r="287" spans="1:8" ht="12.75">
      <c r="A287" s="437" t="s">
        <v>407</v>
      </c>
      <c r="B287" s="438"/>
      <c r="C287" s="438"/>
      <c r="D287" s="439"/>
      <c r="E287" s="200">
        <f>+E225</f>
        <v>965190.27</v>
      </c>
      <c r="F287" s="201">
        <f>+F225</f>
        <v>11684.669999999998</v>
      </c>
      <c r="G287" s="201">
        <f>+G225</f>
        <v>30268.050000000003</v>
      </c>
      <c r="H287" s="202">
        <f>+H225</f>
        <v>664884.2599999999</v>
      </c>
    </row>
    <row r="288" spans="1:8" ht="12.75">
      <c r="A288" s="437" t="s">
        <v>171</v>
      </c>
      <c r="B288" s="438"/>
      <c r="C288" s="438"/>
      <c r="D288" s="439"/>
      <c r="E288" s="200">
        <f>+E254</f>
        <v>86094</v>
      </c>
      <c r="F288" s="201">
        <f>+F254</f>
        <v>1241.16</v>
      </c>
      <c r="G288" s="201">
        <f>+G254</f>
        <v>4412.13</v>
      </c>
      <c r="H288" s="202">
        <f>+H254</f>
        <v>54252.32</v>
      </c>
    </row>
    <row r="289" spans="1:8" ht="12.75">
      <c r="A289" s="437" t="s">
        <v>507</v>
      </c>
      <c r="B289" s="438"/>
      <c r="C289" s="438"/>
      <c r="D289" s="439"/>
      <c r="E289" s="200">
        <f>+E272</f>
        <v>62528.79</v>
      </c>
      <c r="F289" s="201">
        <f>+F272</f>
        <v>212.28</v>
      </c>
      <c r="G289" s="201">
        <f>+G272</f>
        <v>11931.73</v>
      </c>
      <c r="H289" s="202">
        <f>+H272</f>
        <v>51880.54</v>
      </c>
    </row>
    <row r="290" spans="1:8" ht="14.25" customHeight="1">
      <c r="A290" s="444" t="s">
        <v>836</v>
      </c>
      <c r="B290" s="445"/>
      <c r="C290" s="445"/>
      <c r="D290" s="446"/>
      <c r="E290" s="203">
        <f>SUM(E281:E289)</f>
        <v>1934193.84</v>
      </c>
      <c r="F290" s="201">
        <f>SUM(F281:F289)</f>
        <v>22036.159999999996</v>
      </c>
      <c r="G290" s="201">
        <f>SUM(G281:G289)</f>
        <v>76645.7</v>
      </c>
      <c r="H290" s="202">
        <f>SUM(H281:H289)</f>
        <v>1193792.2</v>
      </c>
    </row>
    <row r="295" ht="12.75">
      <c r="E295" s="204"/>
    </row>
  </sheetData>
  <sheetProtection/>
  <mergeCells count="161">
    <mergeCell ref="B247:B250"/>
    <mergeCell ref="A247:A250"/>
    <mergeCell ref="B236:B238"/>
    <mergeCell ref="B177:B180"/>
    <mergeCell ref="B227:B230"/>
    <mergeCell ref="B223:B224"/>
    <mergeCell ref="B239:B242"/>
    <mergeCell ref="B198:B201"/>
    <mergeCell ref="A189:A192"/>
    <mergeCell ref="A210:A212"/>
    <mergeCell ref="A251:A253"/>
    <mergeCell ref="A112:A116"/>
    <mergeCell ref="A117:A120"/>
    <mergeCell ref="B117:B120"/>
    <mergeCell ref="A121:A122"/>
    <mergeCell ref="A227:A230"/>
    <mergeCell ref="B181:B187"/>
    <mergeCell ref="B210:B212"/>
    <mergeCell ref="A142:A144"/>
    <mergeCell ref="A198:A201"/>
    <mergeCell ref="A102:A106"/>
    <mergeCell ref="B102:B106"/>
    <mergeCell ref="B107:B111"/>
    <mergeCell ref="A148:A150"/>
    <mergeCell ref="A176:D176"/>
    <mergeCell ref="B158:B160"/>
    <mergeCell ref="B136:B141"/>
    <mergeCell ref="B148:B150"/>
    <mergeCell ref="A155:A157"/>
    <mergeCell ref="B145:B147"/>
    <mergeCell ref="A290:D290"/>
    <mergeCell ref="A289:D289"/>
    <mergeCell ref="A276:H276"/>
    <mergeCell ref="G277:H277"/>
    <mergeCell ref="F279:G279"/>
    <mergeCell ref="H279:H280"/>
    <mergeCell ref="A286:D286"/>
    <mergeCell ref="A287:D287"/>
    <mergeCell ref="A285:D285"/>
    <mergeCell ref="A288:D288"/>
    <mergeCell ref="A284:D284"/>
    <mergeCell ref="A283:D283"/>
    <mergeCell ref="F278:H278"/>
    <mergeCell ref="A281:D281"/>
    <mergeCell ref="A278:D280"/>
    <mergeCell ref="B264:B268"/>
    <mergeCell ref="A256:A263"/>
    <mergeCell ref="A282:D282"/>
    <mergeCell ref="B269:B271"/>
    <mergeCell ref="A273:D273"/>
    <mergeCell ref="B275:H275"/>
    <mergeCell ref="A269:A271"/>
    <mergeCell ref="B256:B263"/>
    <mergeCell ref="A37:A39"/>
    <mergeCell ref="A68:A72"/>
    <mergeCell ref="E278:E280"/>
    <mergeCell ref="A231:A235"/>
    <mergeCell ref="A236:A238"/>
    <mergeCell ref="A239:A242"/>
    <mergeCell ref="A255:D255"/>
    <mergeCell ref="B251:B253"/>
    <mergeCell ref="A243:A246"/>
    <mergeCell ref="A264:A268"/>
    <mergeCell ref="A94:D94"/>
    <mergeCell ref="A98:A101"/>
    <mergeCell ref="A81:D81"/>
    <mergeCell ref="A86:A89"/>
    <mergeCell ref="A82:A85"/>
    <mergeCell ref="B82:B85"/>
    <mergeCell ref="B95:B97"/>
    <mergeCell ref="A95:A97"/>
    <mergeCell ref="B90:B92"/>
    <mergeCell ref="B18:B22"/>
    <mergeCell ref="A27:A32"/>
    <mergeCell ref="B27:B32"/>
    <mergeCell ref="A18:A22"/>
    <mergeCell ref="A23:A24"/>
    <mergeCell ref="B23:B24"/>
    <mergeCell ref="A1:H1"/>
    <mergeCell ref="G2:H2"/>
    <mergeCell ref="F3:H3"/>
    <mergeCell ref="B3:B5"/>
    <mergeCell ref="C3:C5"/>
    <mergeCell ref="D3:D5"/>
    <mergeCell ref="A3:A5"/>
    <mergeCell ref="F4:G4"/>
    <mergeCell ref="A73:A76"/>
    <mergeCell ref="A223:A224"/>
    <mergeCell ref="B231:B235"/>
    <mergeCell ref="B77:B79"/>
    <mergeCell ref="A217:A222"/>
    <mergeCell ref="B217:B222"/>
    <mergeCell ref="B172:B173"/>
    <mergeCell ref="B112:B116"/>
    <mergeCell ref="A107:A111"/>
    <mergeCell ref="B98:B101"/>
    <mergeCell ref="B68:B72"/>
    <mergeCell ref="A90:A92"/>
    <mergeCell ref="B243:B246"/>
    <mergeCell ref="A226:D226"/>
    <mergeCell ref="A77:A79"/>
    <mergeCell ref="B73:B76"/>
    <mergeCell ref="B133:B135"/>
    <mergeCell ref="A136:A141"/>
    <mergeCell ref="B121:B122"/>
    <mergeCell ref="B86:B89"/>
    <mergeCell ref="A45:A50"/>
    <mergeCell ref="A58:A60"/>
    <mergeCell ref="B58:B60"/>
    <mergeCell ref="A54:A57"/>
    <mergeCell ref="B54:B57"/>
    <mergeCell ref="A51:A53"/>
    <mergeCell ref="B51:B53"/>
    <mergeCell ref="I3:I5"/>
    <mergeCell ref="A12:A14"/>
    <mergeCell ref="B12:B14"/>
    <mergeCell ref="A15:A17"/>
    <mergeCell ref="B15:B17"/>
    <mergeCell ref="H4:H5"/>
    <mergeCell ref="E3:E5"/>
    <mergeCell ref="A8:A11"/>
    <mergeCell ref="A7:D7"/>
    <mergeCell ref="B8:B11"/>
    <mergeCell ref="A129:D129"/>
    <mergeCell ref="A123:A127"/>
    <mergeCell ref="B130:B132"/>
    <mergeCell ref="A151:A154"/>
    <mergeCell ref="A145:A147"/>
    <mergeCell ref="A130:A132"/>
    <mergeCell ref="A133:A135"/>
    <mergeCell ref="B123:B127"/>
    <mergeCell ref="B142:B144"/>
    <mergeCell ref="A63:A67"/>
    <mergeCell ref="B63:B67"/>
    <mergeCell ref="A26:D26"/>
    <mergeCell ref="B45:B50"/>
    <mergeCell ref="A33:A36"/>
    <mergeCell ref="B33:B36"/>
    <mergeCell ref="B37:B39"/>
    <mergeCell ref="A40:A44"/>
    <mergeCell ref="B40:B44"/>
    <mergeCell ref="A62:D62"/>
    <mergeCell ref="B155:B157"/>
    <mergeCell ref="B151:B154"/>
    <mergeCell ref="A181:A187"/>
    <mergeCell ref="A164:A166"/>
    <mergeCell ref="B161:B163"/>
    <mergeCell ref="A172:A173"/>
    <mergeCell ref="A167:A171"/>
    <mergeCell ref="B167:B171"/>
    <mergeCell ref="A161:A163"/>
    <mergeCell ref="A213:A216"/>
    <mergeCell ref="B213:B216"/>
    <mergeCell ref="A193:A197"/>
    <mergeCell ref="A158:A160"/>
    <mergeCell ref="B164:B166"/>
    <mergeCell ref="A202:A209"/>
    <mergeCell ref="B202:B209"/>
    <mergeCell ref="A177:A180"/>
    <mergeCell ref="B189:B192"/>
    <mergeCell ref="B193:B197"/>
  </mergeCells>
  <printOptions horizontalCentered="1" verticalCentered="1"/>
  <pageMargins left="0.2362204724409449" right="0.7480314960629921" top="0.6692913385826772" bottom="0.5905511811023623" header="0.5118110236220472" footer="0.5118110236220472"/>
  <pageSetup horizontalDpi="600" verticalDpi="600" orientation="landscape" paperSize="9" scale="80" r:id="rId1"/>
  <rowBreaks count="10" manualBreakCount="10">
    <brk id="25" max="8" man="1"/>
    <brk id="50" max="8" man="1"/>
    <brk id="77" max="8" man="1"/>
    <brk id="105" max="8" man="1"/>
    <brk id="128" max="8" man="1"/>
    <brk id="153" max="8" man="1"/>
    <brk id="179" max="8" man="1"/>
    <brk id="211" max="8" man="1"/>
    <brk id="238" max="8" man="1"/>
    <brk id="26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88"/>
  <sheetViews>
    <sheetView view="pageBreakPreview" zoomScale="90" zoomScaleNormal="85" zoomScaleSheetLayoutView="90" zoomScalePageLayoutView="0" workbookViewId="0" topLeftCell="A9">
      <selection activeCell="B103" sqref="B103"/>
    </sheetView>
  </sheetViews>
  <sheetFormatPr defaultColWidth="9.00390625" defaultRowHeight="12.75"/>
  <cols>
    <col min="1" max="1" width="5.75390625" style="72" customWidth="1"/>
    <col min="2" max="2" width="36.875" style="226" customWidth="1"/>
    <col min="3" max="3" width="15.75390625" style="100" customWidth="1"/>
    <col min="4" max="4" width="12.625" style="70" bestFit="1" customWidth="1"/>
    <col min="5" max="5" width="11.625" style="70" customWidth="1"/>
    <col min="6" max="6" width="12.625" style="70" bestFit="1" customWidth="1"/>
    <col min="7" max="7" width="13.25390625" style="70" customWidth="1"/>
    <col min="8" max="8" width="10.625" style="70" customWidth="1"/>
    <col min="9" max="9" width="14.375" style="70" bestFit="1" customWidth="1"/>
    <col min="10" max="10" width="13.25390625" style="70" bestFit="1" customWidth="1"/>
    <col min="11" max="11" width="14.375" style="70" bestFit="1" customWidth="1"/>
    <col min="12" max="12" width="12.625" style="70" bestFit="1" customWidth="1"/>
    <col min="13" max="13" width="13.00390625" style="70" bestFit="1" customWidth="1"/>
    <col min="14" max="14" width="14.375" style="70" bestFit="1" customWidth="1"/>
    <col min="15" max="15" width="13.25390625" style="70" bestFit="1" customWidth="1"/>
    <col min="16" max="16" width="14.375" style="70" customWidth="1"/>
    <col min="17" max="17" width="11.875" style="70" customWidth="1"/>
    <col min="18" max="18" width="13.00390625" style="70" bestFit="1" customWidth="1"/>
    <col min="19" max="19" width="16.125" style="70" customWidth="1"/>
    <col min="20" max="20" width="12.875" style="70" customWidth="1"/>
    <col min="21" max="21" width="14.25390625" style="70" customWidth="1"/>
    <col min="22" max="22" width="12.125" style="70" customWidth="1"/>
    <col min="23" max="23" width="13.00390625" style="70" bestFit="1" customWidth="1"/>
    <col min="24" max="24" width="16.125" style="71" customWidth="1"/>
    <col min="25" max="16384" width="9.125" style="22" customWidth="1"/>
  </cols>
  <sheetData>
    <row r="1" spans="1:24" s="47" customFormat="1" ht="15" customHeight="1">
      <c r="A1" s="484" t="s">
        <v>184</v>
      </c>
      <c r="B1" s="485" t="s">
        <v>286</v>
      </c>
      <c r="C1" s="486" t="s">
        <v>287</v>
      </c>
      <c r="D1" s="488">
        <v>2013</v>
      </c>
      <c r="E1" s="488"/>
      <c r="F1" s="488"/>
      <c r="G1" s="488"/>
      <c r="H1" s="488"/>
      <c r="I1" s="488">
        <v>2014</v>
      </c>
      <c r="J1" s="488"/>
      <c r="K1" s="488"/>
      <c r="L1" s="488"/>
      <c r="M1" s="488"/>
      <c r="N1" s="488">
        <v>2015</v>
      </c>
      <c r="O1" s="488"/>
      <c r="P1" s="488"/>
      <c r="Q1" s="488"/>
      <c r="R1" s="488"/>
      <c r="S1" s="482" t="s">
        <v>847</v>
      </c>
      <c r="T1" s="482"/>
      <c r="U1" s="482"/>
      <c r="V1" s="482"/>
      <c r="W1" s="482"/>
      <c r="X1" s="62"/>
    </row>
    <row r="2" spans="1:24" s="47" customFormat="1" ht="16.5" customHeight="1">
      <c r="A2" s="484"/>
      <c r="B2" s="383"/>
      <c r="C2" s="487"/>
      <c r="D2" s="482" t="s">
        <v>836</v>
      </c>
      <c r="E2" s="482" t="s">
        <v>531</v>
      </c>
      <c r="F2" s="482" t="s">
        <v>185</v>
      </c>
      <c r="G2" s="483"/>
      <c r="H2" s="482" t="s">
        <v>654</v>
      </c>
      <c r="I2" s="482" t="s">
        <v>836</v>
      </c>
      <c r="J2" s="482" t="s">
        <v>531</v>
      </c>
      <c r="K2" s="482" t="s">
        <v>288</v>
      </c>
      <c r="L2" s="483"/>
      <c r="M2" s="482" t="s">
        <v>654</v>
      </c>
      <c r="N2" s="482" t="s">
        <v>836</v>
      </c>
      <c r="O2" s="482" t="s">
        <v>531</v>
      </c>
      <c r="P2" s="482" t="s">
        <v>288</v>
      </c>
      <c r="Q2" s="483"/>
      <c r="R2" s="482" t="s">
        <v>654</v>
      </c>
      <c r="S2" s="482" t="s">
        <v>836</v>
      </c>
      <c r="T2" s="482" t="s">
        <v>531</v>
      </c>
      <c r="U2" s="482" t="s">
        <v>288</v>
      </c>
      <c r="V2" s="483"/>
      <c r="W2" s="482" t="s">
        <v>654</v>
      </c>
      <c r="X2" s="62" t="s">
        <v>186</v>
      </c>
    </row>
    <row r="3" spans="1:24" s="47" customFormat="1" ht="33" customHeight="1">
      <c r="A3" s="484"/>
      <c r="B3" s="383"/>
      <c r="C3" s="487"/>
      <c r="D3" s="482"/>
      <c r="E3" s="482"/>
      <c r="F3" s="63" t="s">
        <v>737</v>
      </c>
      <c r="G3" s="64" t="s">
        <v>174</v>
      </c>
      <c r="H3" s="482"/>
      <c r="I3" s="482"/>
      <c r="J3" s="482"/>
      <c r="K3" s="63" t="s">
        <v>737</v>
      </c>
      <c r="L3" s="64" t="s">
        <v>174</v>
      </c>
      <c r="M3" s="482"/>
      <c r="N3" s="482"/>
      <c r="O3" s="482"/>
      <c r="P3" s="63" t="s">
        <v>737</v>
      </c>
      <c r="Q3" s="64" t="s">
        <v>174</v>
      </c>
      <c r="R3" s="482"/>
      <c r="S3" s="482"/>
      <c r="T3" s="482"/>
      <c r="U3" s="63" t="s">
        <v>737</v>
      </c>
      <c r="V3" s="64" t="s">
        <v>174</v>
      </c>
      <c r="W3" s="482"/>
      <c r="X3" s="62" t="s">
        <v>675</v>
      </c>
    </row>
    <row r="4" spans="1:24" s="25" customFormat="1" ht="13.5" customHeight="1">
      <c r="A4" s="65"/>
      <c r="B4" s="62">
        <v>1</v>
      </c>
      <c r="C4" s="217">
        <v>2</v>
      </c>
      <c r="D4" s="62">
        <v>3</v>
      </c>
      <c r="E4" s="62">
        <v>4</v>
      </c>
      <c r="F4" s="62">
        <v>5</v>
      </c>
      <c r="G4" s="62">
        <v>6</v>
      </c>
      <c r="H4" s="62">
        <v>7</v>
      </c>
      <c r="I4" s="62">
        <v>8</v>
      </c>
      <c r="J4" s="62">
        <v>9</v>
      </c>
      <c r="K4" s="62">
        <v>10</v>
      </c>
      <c r="L4" s="62">
        <v>11</v>
      </c>
      <c r="M4" s="62">
        <v>12</v>
      </c>
      <c r="N4" s="62">
        <v>13</v>
      </c>
      <c r="O4" s="62">
        <v>14</v>
      </c>
      <c r="P4" s="62">
        <v>15</v>
      </c>
      <c r="Q4" s="62">
        <v>16</v>
      </c>
      <c r="R4" s="62">
        <v>17</v>
      </c>
      <c r="S4" s="62">
        <v>18</v>
      </c>
      <c r="T4" s="62">
        <v>19</v>
      </c>
      <c r="U4" s="62">
        <v>20</v>
      </c>
      <c r="V4" s="62">
        <v>21</v>
      </c>
      <c r="W4" s="62">
        <v>22</v>
      </c>
      <c r="X4" s="62">
        <v>23</v>
      </c>
    </row>
    <row r="5" spans="1:24" s="272" customFormat="1" ht="21" customHeight="1">
      <c r="A5" s="489" t="s">
        <v>406</v>
      </c>
      <c r="B5" s="489"/>
      <c r="C5" s="261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1"/>
    </row>
    <row r="6" spans="1:24" s="18" customFormat="1" ht="15" customHeight="1">
      <c r="A6" s="66"/>
      <c r="B6" s="62" t="s">
        <v>289</v>
      </c>
      <c r="C6" s="96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217"/>
    </row>
    <row r="7" spans="1:24" s="40" customFormat="1" ht="25.5">
      <c r="A7" s="66" t="s">
        <v>37</v>
      </c>
      <c r="B7" s="67" t="s">
        <v>290</v>
      </c>
      <c r="C7" s="96">
        <v>23000</v>
      </c>
      <c r="D7" s="96">
        <f>+E7+F7+G7+H7</f>
        <v>0</v>
      </c>
      <c r="E7" s="96">
        <v>0</v>
      </c>
      <c r="F7" s="96">
        <v>0</v>
      </c>
      <c r="G7" s="96">
        <v>0</v>
      </c>
      <c r="H7" s="96">
        <v>0</v>
      </c>
      <c r="I7" s="96">
        <f>+J7+K7+L7+M7</f>
        <v>1600</v>
      </c>
      <c r="J7" s="96">
        <v>600</v>
      </c>
      <c r="K7" s="96">
        <v>0</v>
      </c>
      <c r="L7" s="96">
        <v>600</v>
      </c>
      <c r="M7" s="96">
        <v>400</v>
      </c>
      <c r="N7" s="96">
        <f>+O7+P7+Q7+R7</f>
        <v>200</v>
      </c>
      <c r="O7" s="96">
        <v>0</v>
      </c>
      <c r="P7" s="96">
        <v>0</v>
      </c>
      <c r="Q7" s="96">
        <v>0</v>
      </c>
      <c r="R7" s="96">
        <v>200</v>
      </c>
      <c r="S7" s="96">
        <f aca="true" t="shared" si="0" ref="S7:W11">+D7+I7+N7</f>
        <v>1800</v>
      </c>
      <c r="T7" s="96">
        <f t="shared" si="0"/>
        <v>600</v>
      </c>
      <c r="U7" s="96">
        <f t="shared" si="0"/>
        <v>0</v>
      </c>
      <c r="V7" s="96">
        <f t="shared" si="0"/>
        <v>600</v>
      </c>
      <c r="W7" s="96">
        <f t="shared" si="0"/>
        <v>600</v>
      </c>
      <c r="X7" s="217" t="s">
        <v>1</v>
      </c>
    </row>
    <row r="8" spans="1:24" s="18" customFormat="1" ht="25.5">
      <c r="A8" s="66" t="s">
        <v>95</v>
      </c>
      <c r="B8" s="67" t="s">
        <v>291</v>
      </c>
      <c r="C8" s="96">
        <v>27500</v>
      </c>
      <c r="D8" s="96">
        <f>+E8+F8+G8+H8</f>
        <v>9000</v>
      </c>
      <c r="E8" s="96">
        <v>0</v>
      </c>
      <c r="F8" s="96">
        <v>9000</v>
      </c>
      <c r="G8" s="96">
        <v>0</v>
      </c>
      <c r="H8" s="96">
        <v>0</v>
      </c>
      <c r="I8" s="96">
        <f>+J8+K8+L8+M8</f>
        <v>10000</v>
      </c>
      <c r="J8" s="96">
        <v>0</v>
      </c>
      <c r="K8" s="96">
        <v>9000</v>
      </c>
      <c r="L8" s="96">
        <v>0</v>
      </c>
      <c r="M8" s="96">
        <v>1000</v>
      </c>
      <c r="N8" s="96">
        <f>+O8+P8+Q8+R8</f>
        <v>10700</v>
      </c>
      <c r="O8" s="96">
        <v>0</v>
      </c>
      <c r="P8" s="96">
        <v>9500</v>
      </c>
      <c r="Q8" s="96">
        <v>0</v>
      </c>
      <c r="R8" s="96">
        <v>1200</v>
      </c>
      <c r="S8" s="96">
        <f t="shared" si="0"/>
        <v>29700</v>
      </c>
      <c r="T8" s="96">
        <f t="shared" si="0"/>
        <v>0</v>
      </c>
      <c r="U8" s="96">
        <f t="shared" si="0"/>
        <v>27500</v>
      </c>
      <c r="V8" s="96">
        <f t="shared" si="0"/>
        <v>0</v>
      </c>
      <c r="W8" s="96">
        <f t="shared" si="0"/>
        <v>2200</v>
      </c>
      <c r="X8" s="217" t="s">
        <v>1</v>
      </c>
    </row>
    <row r="9" spans="1:24" s="20" customFormat="1" ht="25.5">
      <c r="A9" s="66" t="s">
        <v>116</v>
      </c>
      <c r="B9" s="67" t="s">
        <v>848</v>
      </c>
      <c r="C9" s="96">
        <v>45000</v>
      </c>
      <c r="D9" s="96">
        <f>+E9+F9+G9+H9</f>
        <v>0</v>
      </c>
      <c r="E9" s="96">
        <v>0</v>
      </c>
      <c r="F9" s="96">
        <v>0</v>
      </c>
      <c r="G9" s="96">
        <v>0</v>
      </c>
      <c r="H9" s="96">
        <v>0</v>
      </c>
      <c r="I9" s="96">
        <f>+J9+K9+L9+M9</f>
        <v>938</v>
      </c>
      <c r="J9" s="96">
        <v>0</v>
      </c>
      <c r="K9" s="96">
        <v>938</v>
      </c>
      <c r="L9" s="96">
        <v>0</v>
      </c>
      <c r="M9" s="96">
        <v>0</v>
      </c>
      <c r="N9" s="96">
        <f>+O9+P9+Q9+R9</f>
        <v>1795</v>
      </c>
      <c r="O9" s="96">
        <v>0</v>
      </c>
      <c r="P9" s="96">
        <v>1795</v>
      </c>
      <c r="Q9" s="96">
        <v>0</v>
      </c>
      <c r="R9" s="96">
        <v>0</v>
      </c>
      <c r="S9" s="96">
        <f>+D9+I9+N9</f>
        <v>2733</v>
      </c>
      <c r="T9" s="96">
        <f>+E9+J9+O9</f>
        <v>0</v>
      </c>
      <c r="U9" s="96">
        <f>+F9+K9+P9</f>
        <v>2733</v>
      </c>
      <c r="V9" s="96">
        <f>+G9+L9+Q9</f>
        <v>0</v>
      </c>
      <c r="W9" s="96">
        <f>+H9+M9+R9</f>
        <v>0</v>
      </c>
      <c r="X9" s="217"/>
    </row>
    <row r="10" spans="1:24" s="18" customFormat="1" ht="13.5" customHeight="1">
      <c r="A10" s="66"/>
      <c r="B10" s="67" t="s">
        <v>509</v>
      </c>
      <c r="C10" s="96">
        <f>SUM(C7:C9)</f>
        <v>95500</v>
      </c>
      <c r="D10" s="96">
        <f aca="true" t="shared" si="1" ref="D10:R10">SUM(D7:D9)</f>
        <v>9000</v>
      </c>
      <c r="E10" s="96">
        <f t="shared" si="1"/>
        <v>0</v>
      </c>
      <c r="F10" s="96">
        <f t="shared" si="1"/>
        <v>9000</v>
      </c>
      <c r="G10" s="96">
        <f t="shared" si="1"/>
        <v>0</v>
      </c>
      <c r="H10" s="96">
        <f t="shared" si="1"/>
        <v>0</v>
      </c>
      <c r="I10" s="96">
        <f t="shared" si="1"/>
        <v>12538</v>
      </c>
      <c r="J10" s="96">
        <f t="shared" si="1"/>
        <v>600</v>
      </c>
      <c r="K10" s="96">
        <f t="shared" si="1"/>
        <v>9938</v>
      </c>
      <c r="L10" s="96">
        <f t="shared" si="1"/>
        <v>600</v>
      </c>
      <c r="M10" s="96">
        <f t="shared" si="1"/>
        <v>1400</v>
      </c>
      <c r="N10" s="96">
        <f t="shared" si="1"/>
        <v>12695</v>
      </c>
      <c r="O10" s="96">
        <f t="shared" si="1"/>
        <v>0</v>
      </c>
      <c r="P10" s="96">
        <f t="shared" si="1"/>
        <v>11295</v>
      </c>
      <c r="Q10" s="96">
        <f t="shared" si="1"/>
        <v>0</v>
      </c>
      <c r="R10" s="96">
        <f t="shared" si="1"/>
        <v>1400</v>
      </c>
      <c r="S10" s="96">
        <f t="shared" si="0"/>
        <v>34233</v>
      </c>
      <c r="T10" s="96">
        <f aca="true" t="shared" si="2" ref="T10:W11">+E10+J10+O10</f>
        <v>600</v>
      </c>
      <c r="U10" s="96">
        <f t="shared" si="2"/>
        <v>30233</v>
      </c>
      <c r="V10" s="96">
        <f t="shared" si="2"/>
        <v>600</v>
      </c>
      <c r="W10" s="96">
        <f t="shared" si="2"/>
        <v>2800</v>
      </c>
      <c r="X10" s="62"/>
    </row>
    <row r="11" spans="1:24" s="19" customFormat="1" ht="15" customHeight="1">
      <c r="A11" s="66"/>
      <c r="B11" s="67" t="s">
        <v>511</v>
      </c>
      <c r="C11" s="96">
        <f>+C10</f>
        <v>95500</v>
      </c>
      <c r="D11" s="96">
        <f aca="true" t="shared" si="3" ref="D11:R11">+D10</f>
        <v>9000</v>
      </c>
      <c r="E11" s="96">
        <f t="shared" si="3"/>
        <v>0</v>
      </c>
      <c r="F11" s="96">
        <f t="shared" si="3"/>
        <v>9000</v>
      </c>
      <c r="G11" s="96">
        <f t="shared" si="3"/>
        <v>0</v>
      </c>
      <c r="H11" s="96">
        <f t="shared" si="3"/>
        <v>0</v>
      </c>
      <c r="I11" s="96">
        <f t="shared" si="3"/>
        <v>12538</v>
      </c>
      <c r="J11" s="96">
        <f t="shared" si="3"/>
        <v>600</v>
      </c>
      <c r="K11" s="96">
        <f t="shared" si="3"/>
        <v>9938</v>
      </c>
      <c r="L11" s="96">
        <f t="shared" si="3"/>
        <v>600</v>
      </c>
      <c r="M11" s="96">
        <f t="shared" si="3"/>
        <v>1400</v>
      </c>
      <c r="N11" s="96">
        <f t="shared" si="3"/>
        <v>12695</v>
      </c>
      <c r="O11" s="96">
        <f t="shared" si="3"/>
        <v>0</v>
      </c>
      <c r="P11" s="96">
        <f t="shared" si="3"/>
        <v>11295</v>
      </c>
      <c r="Q11" s="96">
        <f t="shared" si="3"/>
        <v>0</v>
      </c>
      <c r="R11" s="96">
        <f t="shared" si="3"/>
        <v>1400</v>
      </c>
      <c r="S11" s="96">
        <f t="shared" si="0"/>
        <v>34233</v>
      </c>
      <c r="T11" s="96">
        <f t="shared" si="2"/>
        <v>600</v>
      </c>
      <c r="U11" s="96">
        <f t="shared" si="2"/>
        <v>30233</v>
      </c>
      <c r="V11" s="96">
        <f t="shared" si="2"/>
        <v>600</v>
      </c>
      <c r="W11" s="96">
        <f t="shared" si="2"/>
        <v>2800</v>
      </c>
      <c r="X11" s="217"/>
    </row>
    <row r="12" spans="1:24" s="273" customFormat="1" ht="16.5" customHeight="1">
      <c r="A12" s="479" t="s">
        <v>505</v>
      </c>
      <c r="B12" s="479"/>
      <c r="C12" s="261" t="s">
        <v>34</v>
      </c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71"/>
    </row>
    <row r="13" spans="1:24" s="18" customFormat="1" ht="12.75" customHeight="1">
      <c r="A13" s="66"/>
      <c r="B13" s="62" t="s">
        <v>187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62"/>
    </row>
    <row r="14" spans="1:24" s="20" customFormat="1" ht="25.5">
      <c r="A14" s="66" t="s">
        <v>86</v>
      </c>
      <c r="B14" s="228" t="s">
        <v>513</v>
      </c>
      <c r="C14" s="96">
        <v>15060</v>
      </c>
      <c r="D14" s="96">
        <f aca="true" t="shared" si="4" ref="D14:D81">+E14+F14+G14+H14</f>
        <v>317</v>
      </c>
      <c r="E14" s="96">
        <v>0</v>
      </c>
      <c r="F14" s="96">
        <v>317</v>
      </c>
      <c r="G14" s="96">
        <v>0</v>
      </c>
      <c r="H14" s="96">
        <v>0</v>
      </c>
      <c r="I14" s="96">
        <f aca="true" t="shared" si="5" ref="I14:I81">+J14+K14+L14+M14</f>
        <v>-2.27373675443232E-13</v>
      </c>
      <c r="J14" s="96">
        <v>-2.27373675443232E-13</v>
      </c>
      <c r="K14" s="96">
        <v>0</v>
      </c>
      <c r="L14" s="96">
        <v>0</v>
      </c>
      <c r="M14" s="96">
        <v>0</v>
      </c>
      <c r="N14" s="96">
        <f aca="true" t="shared" si="6" ref="N14:N81">+O14+P14+Q14+R14</f>
        <v>0</v>
      </c>
      <c r="O14" s="96">
        <v>0</v>
      </c>
      <c r="P14" s="96">
        <v>0</v>
      </c>
      <c r="Q14" s="96">
        <v>0</v>
      </c>
      <c r="R14" s="96">
        <v>0</v>
      </c>
      <c r="S14" s="96">
        <f aca="true" t="shared" si="7" ref="S14:S81">+D14+I14+N14</f>
        <v>316.9999999999998</v>
      </c>
      <c r="T14" s="96">
        <f aca="true" t="shared" si="8" ref="T14:T81">+E14+J14+O14</f>
        <v>-2.27373675443232E-13</v>
      </c>
      <c r="U14" s="96">
        <f aca="true" t="shared" si="9" ref="U14:U81">+F14+K14+P14</f>
        <v>317</v>
      </c>
      <c r="V14" s="96">
        <f aca="true" t="shared" si="10" ref="V14:V81">+G14+L14+Q14</f>
        <v>0</v>
      </c>
      <c r="W14" s="96">
        <f aca="true" t="shared" si="11" ref="W14:W81">+H14+M14+R14</f>
        <v>0</v>
      </c>
      <c r="X14" s="62" t="s">
        <v>532</v>
      </c>
    </row>
    <row r="15" spans="1:24" s="35" customFormat="1" ht="25.5">
      <c r="A15" s="66" t="s">
        <v>2</v>
      </c>
      <c r="B15" s="228" t="s">
        <v>514</v>
      </c>
      <c r="C15" s="96">
        <v>15295</v>
      </c>
      <c r="D15" s="96">
        <f t="shared" si="4"/>
        <v>4792</v>
      </c>
      <c r="E15" s="96">
        <v>203</v>
      </c>
      <c r="F15" s="96">
        <v>325</v>
      </c>
      <c r="G15" s="96">
        <v>2719</v>
      </c>
      <c r="H15" s="96">
        <v>1545</v>
      </c>
      <c r="I15" s="96">
        <f t="shared" si="5"/>
        <v>0</v>
      </c>
      <c r="J15" s="96">
        <v>0</v>
      </c>
      <c r="K15" s="96">
        <v>0</v>
      </c>
      <c r="L15" s="96">
        <v>0</v>
      </c>
      <c r="M15" s="96">
        <v>0</v>
      </c>
      <c r="N15" s="96">
        <f t="shared" si="6"/>
        <v>0</v>
      </c>
      <c r="O15" s="96">
        <v>0</v>
      </c>
      <c r="P15" s="96">
        <v>0</v>
      </c>
      <c r="Q15" s="96">
        <v>0</v>
      </c>
      <c r="R15" s="96">
        <v>0</v>
      </c>
      <c r="S15" s="96">
        <f aca="true" t="shared" si="12" ref="S15:W17">+D15+I15+N15</f>
        <v>4792</v>
      </c>
      <c r="T15" s="96">
        <f t="shared" si="12"/>
        <v>203</v>
      </c>
      <c r="U15" s="96">
        <f t="shared" si="12"/>
        <v>325</v>
      </c>
      <c r="V15" s="96">
        <f t="shared" si="12"/>
        <v>2719</v>
      </c>
      <c r="W15" s="96">
        <f t="shared" si="12"/>
        <v>1545</v>
      </c>
      <c r="X15" s="62" t="s">
        <v>173</v>
      </c>
    </row>
    <row r="16" spans="1:24" s="20" customFormat="1" ht="51.75" customHeight="1">
      <c r="A16" s="66" t="s">
        <v>188</v>
      </c>
      <c r="B16" s="228" t="s">
        <v>292</v>
      </c>
      <c r="C16" s="96">
        <v>23420</v>
      </c>
      <c r="D16" s="96">
        <f t="shared" si="4"/>
        <v>9946</v>
      </c>
      <c r="E16" s="96">
        <v>868</v>
      </c>
      <c r="F16" s="96">
        <v>3252</v>
      </c>
      <c r="G16" s="96">
        <v>5033</v>
      </c>
      <c r="H16" s="96">
        <v>793</v>
      </c>
      <c r="I16" s="96">
        <f t="shared" si="5"/>
        <v>1707</v>
      </c>
      <c r="J16" s="96">
        <v>189</v>
      </c>
      <c r="K16" s="96">
        <v>516</v>
      </c>
      <c r="L16" s="96">
        <v>820</v>
      </c>
      <c r="M16" s="96">
        <v>182</v>
      </c>
      <c r="N16" s="96">
        <f t="shared" si="6"/>
        <v>0</v>
      </c>
      <c r="O16" s="96">
        <v>0</v>
      </c>
      <c r="P16" s="96">
        <v>0</v>
      </c>
      <c r="Q16" s="96">
        <v>0</v>
      </c>
      <c r="R16" s="96">
        <v>0</v>
      </c>
      <c r="S16" s="96">
        <f t="shared" si="12"/>
        <v>11653</v>
      </c>
      <c r="T16" s="96">
        <f t="shared" si="12"/>
        <v>1057</v>
      </c>
      <c r="U16" s="96">
        <f t="shared" si="12"/>
        <v>3768</v>
      </c>
      <c r="V16" s="96">
        <f t="shared" si="12"/>
        <v>5853</v>
      </c>
      <c r="W16" s="96">
        <f t="shared" si="12"/>
        <v>975</v>
      </c>
      <c r="X16" s="62" t="s">
        <v>55</v>
      </c>
    </row>
    <row r="17" spans="1:24" s="18" customFormat="1" ht="13.5" customHeight="1">
      <c r="A17" s="66"/>
      <c r="B17" s="228" t="s">
        <v>509</v>
      </c>
      <c r="C17" s="96">
        <f>SUM(C14:C16)</f>
        <v>53775</v>
      </c>
      <c r="D17" s="96">
        <f aca="true" t="shared" si="13" ref="D17:R17">SUM(D14:D16)</f>
        <v>15055</v>
      </c>
      <c r="E17" s="96">
        <f t="shared" si="13"/>
        <v>1071</v>
      </c>
      <c r="F17" s="96">
        <f t="shared" si="13"/>
        <v>3894</v>
      </c>
      <c r="G17" s="96">
        <f t="shared" si="13"/>
        <v>7752</v>
      </c>
      <c r="H17" s="96">
        <f t="shared" si="13"/>
        <v>2338</v>
      </c>
      <c r="I17" s="96">
        <f t="shared" si="13"/>
        <v>1706.9999999999998</v>
      </c>
      <c r="J17" s="96">
        <f t="shared" si="13"/>
        <v>188.99999999999977</v>
      </c>
      <c r="K17" s="96">
        <f t="shared" si="13"/>
        <v>516</v>
      </c>
      <c r="L17" s="96">
        <f t="shared" si="13"/>
        <v>820</v>
      </c>
      <c r="M17" s="96">
        <f t="shared" si="13"/>
        <v>182</v>
      </c>
      <c r="N17" s="96">
        <f t="shared" si="13"/>
        <v>0</v>
      </c>
      <c r="O17" s="96">
        <f t="shared" si="13"/>
        <v>0</v>
      </c>
      <c r="P17" s="96">
        <f t="shared" si="13"/>
        <v>0</v>
      </c>
      <c r="Q17" s="96">
        <f t="shared" si="13"/>
        <v>0</v>
      </c>
      <c r="R17" s="96">
        <f t="shared" si="13"/>
        <v>0</v>
      </c>
      <c r="S17" s="96">
        <f t="shared" si="12"/>
        <v>16762</v>
      </c>
      <c r="T17" s="96">
        <f>+E17+J17+O17</f>
        <v>1259.9999999999998</v>
      </c>
      <c r="U17" s="96">
        <f>+F17+K17+P17</f>
        <v>4410</v>
      </c>
      <c r="V17" s="96">
        <f>+G17+L17+Q17</f>
        <v>8572</v>
      </c>
      <c r="W17" s="96">
        <f>+H17+M17+R17</f>
        <v>2520</v>
      </c>
      <c r="X17" s="62"/>
    </row>
    <row r="18" spans="1:24" s="18" customFormat="1" ht="15" customHeight="1">
      <c r="A18" s="66"/>
      <c r="B18" s="62" t="s">
        <v>289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62"/>
    </row>
    <row r="19" spans="1:24" s="18" customFormat="1" ht="38.25">
      <c r="A19" s="66" t="s">
        <v>189</v>
      </c>
      <c r="B19" s="229" t="s">
        <v>676</v>
      </c>
      <c r="C19" s="96">
        <v>8100</v>
      </c>
      <c r="D19" s="96">
        <f t="shared" si="4"/>
        <v>0</v>
      </c>
      <c r="E19" s="96">
        <v>0</v>
      </c>
      <c r="F19" s="96">
        <v>0</v>
      </c>
      <c r="G19" s="96">
        <v>0</v>
      </c>
      <c r="H19" s="96">
        <v>0</v>
      </c>
      <c r="I19" s="96">
        <f t="shared" si="5"/>
        <v>3000</v>
      </c>
      <c r="J19" s="96">
        <v>300</v>
      </c>
      <c r="K19" s="96">
        <v>2700</v>
      </c>
      <c r="L19" s="96">
        <v>0</v>
      </c>
      <c r="M19" s="96">
        <v>0</v>
      </c>
      <c r="N19" s="96">
        <f t="shared" si="6"/>
        <v>4000</v>
      </c>
      <c r="O19" s="96">
        <v>400</v>
      </c>
      <c r="P19" s="96">
        <v>3600</v>
      </c>
      <c r="Q19" s="96">
        <v>0</v>
      </c>
      <c r="R19" s="96">
        <v>0</v>
      </c>
      <c r="S19" s="96">
        <f t="shared" si="7"/>
        <v>7000</v>
      </c>
      <c r="T19" s="96">
        <f t="shared" si="8"/>
        <v>700</v>
      </c>
      <c r="U19" s="96">
        <f t="shared" si="9"/>
        <v>6300</v>
      </c>
      <c r="V19" s="96">
        <f t="shared" si="10"/>
        <v>0</v>
      </c>
      <c r="W19" s="96">
        <f t="shared" si="11"/>
        <v>0</v>
      </c>
      <c r="X19" s="217" t="s">
        <v>1</v>
      </c>
    </row>
    <row r="20" spans="1:24" s="18" customFormat="1" ht="38.25">
      <c r="A20" s="66" t="s">
        <v>106</v>
      </c>
      <c r="B20" s="229" t="s">
        <v>533</v>
      </c>
      <c r="C20" s="96">
        <v>19050</v>
      </c>
      <c r="D20" s="96">
        <f t="shared" si="4"/>
        <v>187</v>
      </c>
      <c r="E20" s="96">
        <v>0</v>
      </c>
      <c r="F20" s="96">
        <v>65</v>
      </c>
      <c r="G20" s="96">
        <v>122</v>
      </c>
      <c r="H20" s="96">
        <v>0</v>
      </c>
      <c r="I20" s="96">
        <f t="shared" si="5"/>
        <v>0</v>
      </c>
      <c r="J20" s="96">
        <v>0</v>
      </c>
      <c r="K20" s="96">
        <v>0</v>
      </c>
      <c r="L20" s="96">
        <v>0</v>
      </c>
      <c r="M20" s="96">
        <v>0</v>
      </c>
      <c r="N20" s="96">
        <f t="shared" si="6"/>
        <v>0</v>
      </c>
      <c r="O20" s="96">
        <v>0</v>
      </c>
      <c r="P20" s="96">
        <v>0</v>
      </c>
      <c r="Q20" s="96">
        <v>0</v>
      </c>
      <c r="R20" s="96">
        <v>0</v>
      </c>
      <c r="S20" s="96">
        <f aca="true" t="shared" si="14" ref="S20:W22">+D20+I20+N20</f>
        <v>187</v>
      </c>
      <c r="T20" s="96">
        <f t="shared" si="14"/>
        <v>0</v>
      </c>
      <c r="U20" s="96">
        <f t="shared" si="14"/>
        <v>65</v>
      </c>
      <c r="V20" s="96">
        <f t="shared" si="14"/>
        <v>122</v>
      </c>
      <c r="W20" s="96">
        <f t="shared" si="14"/>
        <v>0</v>
      </c>
      <c r="X20" s="217" t="s">
        <v>532</v>
      </c>
    </row>
    <row r="21" spans="1:24" s="18" customFormat="1" ht="12" customHeight="1">
      <c r="A21" s="66"/>
      <c r="B21" s="230" t="s">
        <v>509</v>
      </c>
      <c r="C21" s="96">
        <f>SUM(C19:C20)</f>
        <v>27150</v>
      </c>
      <c r="D21" s="96">
        <f aca="true" t="shared" si="15" ref="D21:R21">SUM(D19:D20)</f>
        <v>187</v>
      </c>
      <c r="E21" s="96">
        <f t="shared" si="15"/>
        <v>0</v>
      </c>
      <c r="F21" s="96">
        <f t="shared" si="15"/>
        <v>65</v>
      </c>
      <c r="G21" s="96">
        <f t="shared" si="15"/>
        <v>122</v>
      </c>
      <c r="H21" s="96">
        <f t="shared" si="15"/>
        <v>0</v>
      </c>
      <c r="I21" s="96">
        <f t="shared" si="15"/>
        <v>3000</v>
      </c>
      <c r="J21" s="96">
        <f t="shared" si="15"/>
        <v>300</v>
      </c>
      <c r="K21" s="96">
        <f t="shared" si="15"/>
        <v>2700</v>
      </c>
      <c r="L21" s="96">
        <f t="shared" si="15"/>
        <v>0</v>
      </c>
      <c r="M21" s="96">
        <f t="shared" si="15"/>
        <v>0</v>
      </c>
      <c r="N21" s="96">
        <f t="shared" si="15"/>
        <v>4000</v>
      </c>
      <c r="O21" s="96">
        <f t="shared" si="15"/>
        <v>400</v>
      </c>
      <c r="P21" s="96">
        <f t="shared" si="15"/>
        <v>3600</v>
      </c>
      <c r="Q21" s="96">
        <f t="shared" si="15"/>
        <v>0</v>
      </c>
      <c r="R21" s="96">
        <f t="shared" si="15"/>
        <v>0</v>
      </c>
      <c r="S21" s="96">
        <f t="shared" si="14"/>
        <v>7187</v>
      </c>
      <c r="T21" s="96">
        <f aca="true" t="shared" si="16" ref="T21:W22">+E21+J21+O21</f>
        <v>700</v>
      </c>
      <c r="U21" s="96">
        <f t="shared" si="16"/>
        <v>6365</v>
      </c>
      <c r="V21" s="96">
        <f t="shared" si="16"/>
        <v>122</v>
      </c>
      <c r="W21" s="96">
        <f t="shared" si="16"/>
        <v>0</v>
      </c>
      <c r="X21" s="215"/>
    </row>
    <row r="22" spans="1:24" s="18" customFormat="1" ht="14.25" customHeight="1">
      <c r="A22" s="66"/>
      <c r="B22" s="67" t="s">
        <v>511</v>
      </c>
      <c r="C22" s="96">
        <f aca="true" t="shared" si="17" ref="C22:R22">+C21+C17</f>
        <v>80925</v>
      </c>
      <c r="D22" s="96">
        <f t="shared" si="17"/>
        <v>15242</v>
      </c>
      <c r="E22" s="96">
        <f t="shared" si="17"/>
        <v>1071</v>
      </c>
      <c r="F22" s="96">
        <f t="shared" si="17"/>
        <v>3959</v>
      </c>
      <c r="G22" s="96">
        <f t="shared" si="17"/>
        <v>7874</v>
      </c>
      <c r="H22" s="96">
        <f t="shared" si="17"/>
        <v>2338</v>
      </c>
      <c r="I22" s="96">
        <f t="shared" si="17"/>
        <v>4707</v>
      </c>
      <c r="J22" s="96">
        <f t="shared" si="17"/>
        <v>488.9999999999998</v>
      </c>
      <c r="K22" s="96">
        <f t="shared" si="17"/>
        <v>3216</v>
      </c>
      <c r="L22" s="96">
        <f t="shared" si="17"/>
        <v>820</v>
      </c>
      <c r="M22" s="96">
        <f t="shared" si="17"/>
        <v>182</v>
      </c>
      <c r="N22" s="96">
        <f t="shared" si="17"/>
        <v>4000</v>
      </c>
      <c r="O22" s="96">
        <f t="shared" si="17"/>
        <v>400</v>
      </c>
      <c r="P22" s="96">
        <f t="shared" si="17"/>
        <v>3600</v>
      </c>
      <c r="Q22" s="96">
        <f t="shared" si="17"/>
        <v>0</v>
      </c>
      <c r="R22" s="96">
        <f t="shared" si="17"/>
        <v>0</v>
      </c>
      <c r="S22" s="96">
        <f t="shared" si="14"/>
        <v>23949</v>
      </c>
      <c r="T22" s="96">
        <f t="shared" si="16"/>
        <v>1959.9999999999998</v>
      </c>
      <c r="U22" s="96">
        <f t="shared" si="16"/>
        <v>10775</v>
      </c>
      <c r="V22" s="96">
        <f t="shared" si="16"/>
        <v>8694</v>
      </c>
      <c r="W22" s="96">
        <f t="shared" si="16"/>
        <v>2520</v>
      </c>
      <c r="X22" s="215"/>
    </row>
    <row r="23" spans="1:24" s="273" customFormat="1" ht="12.75">
      <c r="A23" s="479" t="s">
        <v>270</v>
      </c>
      <c r="B23" s="479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71"/>
    </row>
    <row r="24" spans="1:24" s="18" customFormat="1" ht="15" customHeight="1">
      <c r="A24" s="66"/>
      <c r="B24" s="62" t="s">
        <v>187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62"/>
    </row>
    <row r="25" spans="1:24" s="20" customFormat="1" ht="69.75" customHeight="1">
      <c r="A25" s="66" t="s">
        <v>191</v>
      </c>
      <c r="B25" s="227" t="s">
        <v>677</v>
      </c>
      <c r="C25" s="96">
        <v>31170</v>
      </c>
      <c r="D25" s="96">
        <f t="shared" si="4"/>
        <v>8850</v>
      </c>
      <c r="E25" s="96">
        <v>1050</v>
      </c>
      <c r="F25" s="96">
        <v>7800</v>
      </c>
      <c r="G25" s="96">
        <v>0</v>
      </c>
      <c r="H25" s="96">
        <v>0</v>
      </c>
      <c r="I25" s="96">
        <f t="shared" si="5"/>
        <v>7300</v>
      </c>
      <c r="J25" s="96">
        <v>950</v>
      </c>
      <c r="K25" s="96">
        <v>6350</v>
      </c>
      <c r="L25" s="96">
        <v>0</v>
      </c>
      <c r="M25" s="96">
        <v>0</v>
      </c>
      <c r="N25" s="96">
        <f t="shared" si="6"/>
        <v>2605</v>
      </c>
      <c r="O25" s="96">
        <v>411</v>
      </c>
      <c r="P25" s="96">
        <v>2194</v>
      </c>
      <c r="Q25" s="96">
        <v>0</v>
      </c>
      <c r="R25" s="96">
        <v>0</v>
      </c>
      <c r="S25" s="96">
        <f t="shared" si="7"/>
        <v>18755</v>
      </c>
      <c r="T25" s="96">
        <f t="shared" si="8"/>
        <v>2411</v>
      </c>
      <c r="U25" s="96">
        <f t="shared" si="9"/>
        <v>16344</v>
      </c>
      <c r="V25" s="96">
        <f t="shared" si="10"/>
        <v>0</v>
      </c>
      <c r="W25" s="96">
        <f t="shared" si="11"/>
        <v>0</v>
      </c>
      <c r="X25" s="62" t="s">
        <v>741</v>
      </c>
    </row>
    <row r="26" spans="1:24" s="18" customFormat="1" ht="14.25" customHeight="1">
      <c r="A26" s="66"/>
      <c r="B26" s="231" t="s">
        <v>509</v>
      </c>
      <c r="C26" s="96">
        <f>SUM(C25)</f>
        <v>31170</v>
      </c>
      <c r="D26" s="96">
        <f aca="true" t="shared" si="18" ref="D26:R26">SUM(D25)</f>
        <v>8850</v>
      </c>
      <c r="E26" s="96">
        <f t="shared" si="18"/>
        <v>1050</v>
      </c>
      <c r="F26" s="96">
        <f t="shared" si="18"/>
        <v>7800</v>
      </c>
      <c r="G26" s="96">
        <f t="shared" si="18"/>
        <v>0</v>
      </c>
      <c r="H26" s="96">
        <f t="shared" si="18"/>
        <v>0</v>
      </c>
      <c r="I26" s="96">
        <f t="shared" si="18"/>
        <v>7300</v>
      </c>
      <c r="J26" s="96">
        <f t="shared" si="18"/>
        <v>950</v>
      </c>
      <c r="K26" s="96">
        <f t="shared" si="18"/>
        <v>6350</v>
      </c>
      <c r="L26" s="96">
        <f t="shared" si="18"/>
        <v>0</v>
      </c>
      <c r="M26" s="96">
        <f t="shared" si="18"/>
        <v>0</v>
      </c>
      <c r="N26" s="96">
        <f t="shared" si="18"/>
        <v>2605</v>
      </c>
      <c r="O26" s="96">
        <f t="shared" si="18"/>
        <v>411</v>
      </c>
      <c r="P26" s="96">
        <f t="shared" si="18"/>
        <v>2194</v>
      </c>
      <c r="Q26" s="96">
        <f t="shared" si="18"/>
        <v>0</v>
      </c>
      <c r="R26" s="96">
        <f t="shared" si="18"/>
        <v>0</v>
      </c>
      <c r="S26" s="96">
        <f>+D26+I26+N26</f>
        <v>18755</v>
      </c>
      <c r="T26" s="96">
        <f t="shared" si="8"/>
        <v>2411</v>
      </c>
      <c r="U26" s="96">
        <f t="shared" si="9"/>
        <v>16344</v>
      </c>
      <c r="V26" s="96">
        <f t="shared" si="10"/>
        <v>0</v>
      </c>
      <c r="W26" s="96">
        <f t="shared" si="11"/>
        <v>0</v>
      </c>
      <c r="X26" s="62"/>
    </row>
    <row r="27" spans="1:24" s="18" customFormat="1" ht="15" customHeight="1">
      <c r="A27" s="66"/>
      <c r="B27" s="62" t="s">
        <v>289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62"/>
    </row>
    <row r="28" spans="1:24" s="20" customFormat="1" ht="41.25" customHeight="1">
      <c r="A28" s="66" t="s">
        <v>87</v>
      </c>
      <c r="B28" s="229" t="s">
        <v>770</v>
      </c>
      <c r="C28" s="96">
        <v>11000</v>
      </c>
      <c r="D28" s="96">
        <f t="shared" si="4"/>
        <v>0</v>
      </c>
      <c r="E28" s="96">
        <v>0</v>
      </c>
      <c r="F28" s="96">
        <v>0</v>
      </c>
      <c r="G28" s="96">
        <v>0</v>
      </c>
      <c r="H28" s="96">
        <v>0</v>
      </c>
      <c r="I28" s="96">
        <f t="shared" si="5"/>
        <v>1300</v>
      </c>
      <c r="J28" s="96">
        <v>300</v>
      </c>
      <c r="K28" s="96">
        <v>1000</v>
      </c>
      <c r="L28" s="96">
        <v>0</v>
      </c>
      <c r="M28" s="96">
        <v>0</v>
      </c>
      <c r="N28" s="96">
        <f t="shared" si="6"/>
        <v>3300</v>
      </c>
      <c r="O28" s="96">
        <v>300</v>
      </c>
      <c r="P28" s="96">
        <v>3000</v>
      </c>
      <c r="Q28" s="96">
        <v>0</v>
      </c>
      <c r="R28" s="96">
        <v>0</v>
      </c>
      <c r="S28" s="96">
        <f t="shared" si="7"/>
        <v>4600</v>
      </c>
      <c r="T28" s="96">
        <f t="shared" si="8"/>
        <v>600</v>
      </c>
      <c r="U28" s="96">
        <f t="shared" si="9"/>
        <v>4000</v>
      </c>
      <c r="V28" s="96">
        <f t="shared" si="10"/>
        <v>0</v>
      </c>
      <c r="W28" s="96">
        <f t="shared" si="11"/>
        <v>0</v>
      </c>
      <c r="X28" s="215" t="s">
        <v>424</v>
      </c>
    </row>
    <row r="29" spans="1:24" s="20" customFormat="1" ht="38.25">
      <c r="A29" s="66" t="s">
        <v>192</v>
      </c>
      <c r="B29" s="229" t="s">
        <v>678</v>
      </c>
      <c r="C29" s="96">
        <v>10400</v>
      </c>
      <c r="D29" s="96">
        <f t="shared" si="4"/>
        <v>0</v>
      </c>
      <c r="E29" s="96">
        <v>0</v>
      </c>
      <c r="F29" s="96">
        <v>0</v>
      </c>
      <c r="G29" s="96">
        <v>0</v>
      </c>
      <c r="H29" s="96">
        <v>0</v>
      </c>
      <c r="I29" s="96">
        <f t="shared" si="5"/>
        <v>1200</v>
      </c>
      <c r="J29" s="96">
        <v>200</v>
      </c>
      <c r="K29" s="96">
        <v>1000</v>
      </c>
      <c r="L29" s="96">
        <v>0</v>
      </c>
      <c r="M29" s="96">
        <v>0</v>
      </c>
      <c r="N29" s="96">
        <f t="shared" si="6"/>
        <v>3050</v>
      </c>
      <c r="O29" s="96">
        <v>50</v>
      </c>
      <c r="P29" s="96">
        <v>3000</v>
      </c>
      <c r="Q29" s="96">
        <v>0</v>
      </c>
      <c r="R29" s="96">
        <v>0</v>
      </c>
      <c r="S29" s="96">
        <f t="shared" si="7"/>
        <v>4250</v>
      </c>
      <c r="T29" s="96">
        <f t="shared" si="8"/>
        <v>250</v>
      </c>
      <c r="U29" s="96">
        <f t="shared" si="9"/>
        <v>4000</v>
      </c>
      <c r="V29" s="96">
        <f t="shared" si="10"/>
        <v>0</v>
      </c>
      <c r="W29" s="96">
        <f t="shared" si="11"/>
        <v>0</v>
      </c>
      <c r="X29" s="215" t="s">
        <v>424</v>
      </c>
    </row>
    <row r="30" spans="1:24" s="20" customFormat="1" ht="38.25">
      <c r="A30" s="66" t="s">
        <v>3</v>
      </c>
      <c r="B30" s="229" t="s">
        <v>534</v>
      </c>
      <c r="C30" s="96">
        <v>3600</v>
      </c>
      <c r="D30" s="96">
        <f t="shared" si="4"/>
        <v>0</v>
      </c>
      <c r="E30" s="96">
        <v>0</v>
      </c>
      <c r="F30" s="96">
        <v>0</v>
      </c>
      <c r="G30" s="96">
        <v>0</v>
      </c>
      <c r="H30" s="96">
        <v>0</v>
      </c>
      <c r="I30" s="96">
        <f t="shared" si="5"/>
        <v>1100</v>
      </c>
      <c r="J30" s="96">
        <v>100</v>
      </c>
      <c r="K30" s="96">
        <v>1000</v>
      </c>
      <c r="L30" s="96">
        <v>0</v>
      </c>
      <c r="M30" s="96">
        <v>0</v>
      </c>
      <c r="N30" s="96">
        <f t="shared" si="6"/>
        <v>550</v>
      </c>
      <c r="O30" s="96">
        <v>50</v>
      </c>
      <c r="P30" s="96">
        <v>500</v>
      </c>
      <c r="Q30" s="96">
        <v>0</v>
      </c>
      <c r="R30" s="96">
        <v>0</v>
      </c>
      <c r="S30" s="96">
        <f t="shared" si="7"/>
        <v>1650</v>
      </c>
      <c r="T30" s="96">
        <f t="shared" si="8"/>
        <v>150</v>
      </c>
      <c r="U30" s="96">
        <f t="shared" si="9"/>
        <v>1500</v>
      </c>
      <c r="V30" s="96">
        <f t="shared" si="10"/>
        <v>0</v>
      </c>
      <c r="W30" s="96">
        <f t="shared" si="11"/>
        <v>0</v>
      </c>
      <c r="X30" s="215" t="s">
        <v>424</v>
      </c>
    </row>
    <row r="31" spans="1:24" s="18" customFormat="1" ht="53.25" customHeight="1">
      <c r="A31" s="66" t="s">
        <v>193</v>
      </c>
      <c r="B31" s="216" t="s">
        <v>679</v>
      </c>
      <c r="C31" s="96">
        <v>247485</v>
      </c>
      <c r="D31" s="96">
        <f t="shared" si="4"/>
        <v>0</v>
      </c>
      <c r="E31" s="96">
        <v>0</v>
      </c>
      <c r="F31" s="96">
        <v>0</v>
      </c>
      <c r="G31" s="96">
        <v>0</v>
      </c>
      <c r="H31" s="96">
        <v>0</v>
      </c>
      <c r="I31" s="96">
        <f t="shared" si="5"/>
        <v>33000</v>
      </c>
      <c r="J31" s="96">
        <v>3000</v>
      </c>
      <c r="K31" s="96">
        <v>30000</v>
      </c>
      <c r="L31" s="96">
        <v>0</v>
      </c>
      <c r="M31" s="96">
        <v>0</v>
      </c>
      <c r="N31" s="96">
        <f t="shared" si="6"/>
        <v>44000</v>
      </c>
      <c r="O31" s="96">
        <v>4000</v>
      </c>
      <c r="P31" s="96">
        <v>40000</v>
      </c>
      <c r="Q31" s="96">
        <v>0</v>
      </c>
      <c r="R31" s="96">
        <v>0</v>
      </c>
      <c r="S31" s="96">
        <f t="shared" si="7"/>
        <v>77000</v>
      </c>
      <c r="T31" s="96">
        <f t="shared" si="8"/>
        <v>7000</v>
      </c>
      <c r="U31" s="96">
        <f t="shared" si="9"/>
        <v>70000</v>
      </c>
      <c r="V31" s="96">
        <f t="shared" si="10"/>
        <v>0</v>
      </c>
      <c r="W31" s="96">
        <f t="shared" si="11"/>
        <v>0</v>
      </c>
      <c r="X31" s="217" t="s">
        <v>1</v>
      </c>
    </row>
    <row r="32" spans="1:24" s="18" customFormat="1" ht="38.25">
      <c r="A32" s="66" t="s">
        <v>194</v>
      </c>
      <c r="B32" s="228" t="s">
        <v>742</v>
      </c>
      <c r="C32" s="96">
        <v>91300</v>
      </c>
      <c r="D32" s="96">
        <f t="shared" si="4"/>
        <v>0</v>
      </c>
      <c r="E32" s="96">
        <v>0</v>
      </c>
      <c r="F32" s="96">
        <v>0</v>
      </c>
      <c r="G32" s="96">
        <v>0</v>
      </c>
      <c r="H32" s="96">
        <v>0</v>
      </c>
      <c r="I32" s="96">
        <f t="shared" si="5"/>
        <v>11000</v>
      </c>
      <c r="J32" s="96">
        <v>1000</v>
      </c>
      <c r="K32" s="96">
        <v>10000</v>
      </c>
      <c r="L32" s="96">
        <v>0</v>
      </c>
      <c r="M32" s="96">
        <v>0</v>
      </c>
      <c r="N32" s="96">
        <f t="shared" si="6"/>
        <v>16500</v>
      </c>
      <c r="O32" s="96">
        <v>1500</v>
      </c>
      <c r="P32" s="96">
        <v>15000</v>
      </c>
      <c r="Q32" s="96">
        <v>0</v>
      </c>
      <c r="R32" s="96">
        <v>0</v>
      </c>
      <c r="S32" s="96">
        <f t="shared" si="7"/>
        <v>27500</v>
      </c>
      <c r="T32" s="96">
        <f t="shared" si="8"/>
        <v>2500</v>
      </c>
      <c r="U32" s="96">
        <f t="shared" si="9"/>
        <v>25000</v>
      </c>
      <c r="V32" s="96">
        <f t="shared" si="10"/>
        <v>0</v>
      </c>
      <c r="W32" s="96">
        <f t="shared" si="11"/>
        <v>0</v>
      </c>
      <c r="X32" s="217" t="s">
        <v>1</v>
      </c>
    </row>
    <row r="33" spans="1:24" s="339" customFormat="1" ht="39" customHeight="1">
      <c r="A33" s="335" t="s">
        <v>221</v>
      </c>
      <c r="B33" s="336" t="s">
        <v>535</v>
      </c>
      <c r="C33" s="337">
        <v>74000</v>
      </c>
      <c r="D33" s="337">
        <f t="shared" si="4"/>
        <v>0</v>
      </c>
      <c r="E33" s="337">
        <v>0</v>
      </c>
      <c r="F33" s="337">
        <v>0</v>
      </c>
      <c r="G33" s="337">
        <v>0</v>
      </c>
      <c r="H33" s="337">
        <v>0</v>
      </c>
      <c r="I33" s="337">
        <f t="shared" si="5"/>
        <v>10000</v>
      </c>
      <c r="J33" s="337">
        <v>1000</v>
      </c>
      <c r="K33" s="337">
        <v>9000</v>
      </c>
      <c r="L33" s="337">
        <v>0</v>
      </c>
      <c r="M33" s="337">
        <v>0</v>
      </c>
      <c r="N33" s="337">
        <f t="shared" si="6"/>
        <v>20000</v>
      </c>
      <c r="O33" s="337">
        <v>2000</v>
      </c>
      <c r="P33" s="337">
        <v>18000</v>
      </c>
      <c r="Q33" s="337">
        <v>0</v>
      </c>
      <c r="R33" s="337">
        <v>0</v>
      </c>
      <c r="S33" s="337">
        <f t="shared" si="7"/>
        <v>30000</v>
      </c>
      <c r="T33" s="337">
        <f t="shared" si="8"/>
        <v>3000</v>
      </c>
      <c r="U33" s="337">
        <f t="shared" si="9"/>
        <v>27000</v>
      </c>
      <c r="V33" s="337">
        <f t="shared" si="10"/>
        <v>0</v>
      </c>
      <c r="W33" s="337">
        <f t="shared" si="11"/>
        <v>0</v>
      </c>
      <c r="X33" s="338" t="s">
        <v>1</v>
      </c>
    </row>
    <row r="34" spans="1:24" s="18" customFormat="1" ht="55.5" customHeight="1">
      <c r="A34" s="66" t="s">
        <v>4</v>
      </c>
      <c r="B34" s="228" t="s">
        <v>680</v>
      </c>
      <c r="C34" s="96">
        <v>8400</v>
      </c>
      <c r="D34" s="96">
        <f t="shared" si="4"/>
        <v>0</v>
      </c>
      <c r="E34" s="96">
        <v>0</v>
      </c>
      <c r="F34" s="96">
        <v>0</v>
      </c>
      <c r="G34" s="96">
        <v>0</v>
      </c>
      <c r="H34" s="96">
        <v>0</v>
      </c>
      <c r="I34" s="96">
        <f t="shared" si="5"/>
        <v>2200</v>
      </c>
      <c r="J34" s="96">
        <v>200</v>
      </c>
      <c r="K34" s="96">
        <v>2000</v>
      </c>
      <c r="L34" s="96">
        <v>0</v>
      </c>
      <c r="M34" s="96">
        <v>0</v>
      </c>
      <c r="N34" s="96">
        <f t="shared" si="6"/>
        <v>5500</v>
      </c>
      <c r="O34" s="96">
        <v>500</v>
      </c>
      <c r="P34" s="96">
        <v>5000</v>
      </c>
      <c r="Q34" s="96">
        <v>0</v>
      </c>
      <c r="R34" s="96">
        <v>0</v>
      </c>
      <c r="S34" s="96">
        <f t="shared" si="7"/>
        <v>7700</v>
      </c>
      <c r="T34" s="96">
        <f t="shared" si="8"/>
        <v>700</v>
      </c>
      <c r="U34" s="96">
        <f t="shared" si="9"/>
        <v>7000</v>
      </c>
      <c r="V34" s="96">
        <f t="shared" si="10"/>
        <v>0</v>
      </c>
      <c r="W34" s="96">
        <f t="shared" si="11"/>
        <v>0</v>
      </c>
      <c r="X34" s="217" t="s">
        <v>1</v>
      </c>
    </row>
    <row r="35" spans="1:24" s="339" customFormat="1" ht="38.25">
      <c r="A35" s="335" t="s">
        <v>222</v>
      </c>
      <c r="B35" s="340" t="s">
        <v>536</v>
      </c>
      <c r="C35" s="337">
        <v>33800</v>
      </c>
      <c r="D35" s="337">
        <f t="shared" si="4"/>
        <v>0</v>
      </c>
      <c r="E35" s="337">
        <v>0</v>
      </c>
      <c r="F35" s="337">
        <v>0</v>
      </c>
      <c r="G35" s="337">
        <v>0</v>
      </c>
      <c r="H35" s="337">
        <v>0</v>
      </c>
      <c r="I35" s="337">
        <f t="shared" si="5"/>
        <v>8800</v>
      </c>
      <c r="J35" s="337">
        <v>800</v>
      </c>
      <c r="K35" s="337">
        <v>8000</v>
      </c>
      <c r="L35" s="337">
        <v>0</v>
      </c>
      <c r="M35" s="337">
        <v>0</v>
      </c>
      <c r="N35" s="337">
        <f t="shared" si="6"/>
        <v>10000</v>
      </c>
      <c r="O35" s="337">
        <v>0</v>
      </c>
      <c r="P35" s="337">
        <v>10000</v>
      </c>
      <c r="Q35" s="337">
        <v>0</v>
      </c>
      <c r="R35" s="337">
        <v>0</v>
      </c>
      <c r="S35" s="337">
        <f t="shared" si="7"/>
        <v>18800</v>
      </c>
      <c r="T35" s="337">
        <f t="shared" si="8"/>
        <v>800</v>
      </c>
      <c r="U35" s="337">
        <f t="shared" si="9"/>
        <v>18000</v>
      </c>
      <c r="V35" s="337">
        <f t="shared" si="10"/>
        <v>0</v>
      </c>
      <c r="W35" s="337">
        <f t="shared" si="11"/>
        <v>0</v>
      </c>
      <c r="X35" s="338" t="s">
        <v>1</v>
      </c>
    </row>
    <row r="36" spans="1:24" s="18" customFormat="1" ht="25.5">
      <c r="A36" s="66" t="s">
        <v>38</v>
      </c>
      <c r="B36" s="216" t="s">
        <v>771</v>
      </c>
      <c r="C36" s="96">
        <v>39700</v>
      </c>
      <c r="D36" s="96">
        <f t="shared" si="4"/>
        <v>0</v>
      </c>
      <c r="E36" s="96">
        <v>0</v>
      </c>
      <c r="F36" s="96">
        <v>0</v>
      </c>
      <c r="G36" s="96">
        <v>0</v>
      </c>
      <c r="H36" s="96">
        <v>0</v>
      </c>
      <c r="I36" s="96">
        <f t="shared" si="5"/>
        <v>10000</v>
      </c>
      <c r="J36" s="96">
        <v>1000</v>
      </c>
      <c r="K36" s="96">
        <v>9000</v>
      </c>
      <c r="L36" s="96">
        <v>0</v>
      </c>
      <c r="M36" s="96">
        <v>0</v>
      </c>
      <c r="N36" s="96">
        <f t="shared" si="6"/>
        <v>20000</v>
      </c>
      <c r="O36" s="96">
        <v>2000</v>
      </c>
      <c r="P36" s="96">
        <v>18000</v>
      </c>
      <c r="Q36" s="96">
        <v>0</v>
      </c>
      <c r="R36" s="96">
        <v>0</v>
      </c>
      <c r="S36" s="96">
        <f t="shared" si="7"/>
        <v>30000</v>
      </c>
      <c r="T36" s="96">
        <f t="shared" si="8"/>
        <v>3000</v>
      </c>
      <c r="U36" s="96">
        <f t="shared" si="9"/>
        <v>27000</v>
      </c>
      <c r="V36" s="96">
        <f t="shared" si="10"/>
        <v>0</v>
      </c>
      <c r="W36" s="96">
        <f t="shared" si="11"/>
        <v>0</v>
      </c>
      <c r="X36" s="217" t="s">
        <v>1</v>
      </c>
    </row>
    <row r="37" spans="1:24" s="18" customFormat="1" ht="25.5">
      <c r="A37" s="66" t="s">
        <v>39</v>
      </c>
      <c r="B37" s="216" t="s">
        <v>425</v>
      </c>
      <c r="C37" s="96">
        <v>8300</v>
      </c>
      <c r="D37" s="96">
        <f t="shared" si="4"/>
        <v>0</v>
      </c>
      <c r="E37" s="96">
        <v>0</v>
      </c>
      <c r="F37" s="96">
        <v>0</v>
      </c>
      <c r="G37" s="96">
        <v>0</v>
      </c>
      <c r="H37" s="96">
        <v>0</v>
      </c>
      <c r="I37" s="96">
        <f t="shared" si="5"/>
        <v>3000</v>
      </c>
      <c r="J37" s="96">
        <v>300</v>
      </c>
      <c r="K37" s="96">
        <v>2700</v>
      </c>
      <c r="L37" s="96">
        <v>0</v>
      </c>
      <c r="M37" s="96">
        <v>0</v>
      </c>
      <c r="N37" s="96">
        <f t="shared" si="6"/>
        <v>4000</v>
      </c>
      <c r="O37" s="96">
        <v>400</v>
      </c>
      <c r="P37" s="96">
        <v>3600</v>
      </c>
      <c r="Q37" s="96">
        <v>0</v>
      </c>
      <c r="R37" s="96">
        <v>0</v>
      </c>
      <c r="S37" s="96">
        <f t="shared" si="7"/>
        <v>7000</v>
      </c>
      <c r="T37" s="96">
        <f t="shared" si="8"/>
        <v>700</v>
      </c>
      <c r="U37" s="96">
        <f>+F37+K37+P37</f>
        <v>6300</v>
      </c>
      <c r="V37" s="96">
        <f t="shared" si="10"/>
        <v>0</v>
      </c>
      <c r="W37" s="96">
        <f t="shared" si="11"/>
        <v>0</v>
      </c>
      <c r="X37" s="217" t="s">
        <v>1</v>
      </c>
    </row>
    <row r="38" spans="1:24" s="18" customFormat="1" ht="25.5">
      <c r="A38" s="66" t="s">
        <v>108</v>
      </c>
      <c r="B38" s="216" t="s">
        <v>426</v>
      </c>
      <c r="C38" s="96">
        <v>44400</v>
      </c>
      <c r="D38" s="96">
        <f t="shared" si="4"/>
        <v>0</v>
      </c>
      <c r="E38" s="96">
        <v>0</v>
      </c>
      <c r="F38" s="96">
        <v>0</v>
      </c>
      <c r="G38" s="96">
        <v>0</v>
      </c>
      <c r="H38" s="96">
        <v>0</v>
      </c>
      <c r="I38" s="96">
        <f t="shared" si="5"/>
        <v>10000</v>
      </c>
      <c r="J38" s="96">
        <v>1000</v>
      </c>
      <c r="K38" s="96">
        <v>9000</v>
      </c>
      <c r="L38" s="96">
        <v>0</v>
      </c>
      <c r="M38" s="96">
        <v>0</v>
      </c>
      <c r="N38" s="96">
        <f t="shared" si="6"/>
        <v>17000</v>
      </c>
      <c r="O38" s="96">
        <v>2000</v>
      </c>
      <c r="P38" s="96">
        <v>15000</v>
      </c>
      <c r="Q38" s="96">
        <v>0</v>
      </c>
      <c r="R38" s="96">
        <v>0</v>
      </c>
      <c r="S38" s="96">
        <f t="shared" si="7"/>
        <v>27000</v>
      </c>
      <c r="T38" s="96">
        <f t="shared" si="8"/>
        <v>3000</v>
      </c>
      <c r="U38" s="96">
        <f>+F38+K38+P38</f>
        <v>24000</v>
      </c>
      <c r="V38" s="96">
        <f t="shared" si="10"/>
        <v>0</v>
      </c>
      <c r="W38" s="96">
        <f t="shared" si="11"/>
        <v>0</v>
      </c>
      <c r="X38" s="217" t="s">
        <v>1</v>
      </c>
    </row>
    <row r="39" spans="1:24" s="18" customFormat="1" ht="38.25">
      <c r="A39" s="66" t="s">
        <v>126</v>
      </c>
      <c r="B39" s="216" t="s">
        <v>681</v>
      </c>
      <c r="C39" s="96">
        <v>15000</v>
      </c>
      <c r="D39" s="96">
        <f t="shared" si="4"/>
        <v>0</v>
      </c>
      <c r="E39" s="96">
        <v>0</v>
      </c>
      <c r="F39" s="96">
        <v>0</v>
      </c>
      <c r="G39" s="96">
        <v>0</v>
      </c>
      <c r="H39" s="96">
        <v>0</v>
      </c>
      <c r="I39" s="96">
        <f t="shared" si="5"/>
        <v>3000</v>
      </c>
      <c r="J39" s="96">
        <v>0</v>
      </c>
      <c r="K39" s="96">
        <v>3000</v>
      </c>
      <c r="L39" s="96">
        <v>0</v>
      </c>
      <c r="M39" s="96">
        <v>0</v>
      </c>
      <c r="N39" s="96">
        <f t="shared" si="6"/>
        <v>5000</v>
      </c>
      <c r="O39" s="96">
        <v>0</v>
      </c>
      <c r="P39" s="96">
        <v>5000</v>
      </c>
      <c r="Q39" s="96">
        <v>0</v>
      </c>
      <c r="R39" s="96">
        <v>0</v>
      </c>
      <c r="S39" s="96">
        <f t="shared" si="7"/>
        <v>8000</v>
      </c>
      <c r="T39" s="96">
        <f t="shared" si="8"/>
        <v>0</v>
      </c>
      <c r="U39" s="96">
        <f>+F39+K39+P39</f>
        <v>8000</v>
      </c>
      <c r="V39" s="96">
        <f t="shared" si="10"/>
        <v>0</v>
      </c>
      <c r="W39" s="96">
        <f t="shared" si="11"/>
        <v>0</v>
      </c>
      <c r="X39" s="217" t="s">
        <v>424</v>
      </c>
    </row>
    <row r="40" spans="1:24" s="18" customFormat="1" ht="15.75" customHeight="1">
      <c r="A40" s="66"/>
      <c r="B40" s="216" t="s">
        <v>509</v>
      </c>
      <c r="C40" s="96">
        <f>SUM(C28:C39)</f>
        <v>587385</v>
      </c>
      <c r="D40" s="96">
        <f aca="true" t="shared" si="19" ref="D40:R40">SUM(D28:D39)</f>
        <v>0</v>
      </c>
      <c r="E40" s="96">
        <f t="shared" si="19"/>
        <v>0</v>
      </c>
      <c r="F40" s="96">
        <f t="shared" si="19"/>
        <v>0</v>
      </c>
      <c r="G40" s="96">
        <f t="shared" si="19"/>
        <v>0</v>
      </c>
      <c r="H40" s="96">
        <f t="shared" si="19"/>
        <v>0</v>
      </c>
      <c r="I40" s="96">
        <f t="shared" si="19"/>
        <v>94600</v>
      </c>
      <c r="J40" s="96">
        <f t="shared" si="19"/>
        <v>8900</v>
      </c>
      <c r="K40" s="96">
        <f t="shared" si="19"/>
        <v>85700</v>
      </c>
      <c r="L40" s="96">
        <f t="shared" si="19"/>
        <v>0</v>
      </c>
      <c r="M40" s="96">
        <f t="shared" si="19"/>
        <v>0</v>
      </c>
      <c r="N40" s="96">
        <f t="shared" si="19"/>
        <v>148900</v>
      </c>
      <c r="O40" s="96">
        <f t="shared" si="19"/>
        <v>12800</v>
      </c>
      <c r="P40" s="96">
        <f t="shared" si="19"/>
        <v>136100</v>
      </c>
      <c r="Q40" s="96">
        <f t="shared" si="19"/>
        <v>0</v>
      </c>
      <c r="R40" s="96">
        <f t="shared" si="19"/>
        <v>0</v>
      </c>
      <c r="S40" s="96">
        <f>+D40+I40+N40</f>
        <v>243500</v>
      </c>
      <c r="T40" s="96">
        <f t="shared" si="8"/>
        <v>21700</v>
      </c>
      <c r="U40" s="96">
        <f>+F40+K40+P40</f>
        <v>221800</v>
      </c>
      <c r="V40" s="96">
        <f t="shared" si="10"/>
        <v>0</v>
      </c>
      <c r="W40" s="96">
        <f t="shared" si="11"/>
        <v>0</v>
      </c>
      <c r="X40" s="62"/>
    </row>
    <row r="41" spans="1:24" s="18" customFormat="1" ht="14.25" customHeight="1">
      <c r="A41" s="66"/>
      <c r="B41" s="67" t="s">
        <v>511</v>
      </c>
      <c r="C41" s="96">
        <f>+C40+C26</f>
        <v>618555</v>
      </c>
      <c r="D41" s="96">
        <f aca="true" t="shared" si="20" ref="D41:R41">+D40+D26</f>
        <v>8850</v>
      </c>
      <c r="E41" s="96">
        <f t="shared" si="20"/>
        <v>1050</v>
      </c>
      <c r="F41" s="96">
        <f t="shared" si="20"/>
        <v>7800</v>
      </c>
      <c r="G41" s="96">
        <f t="shared" si="20"/>
        <v>0</v>
      </c>
      <c r="H41" s="96">
        <f t="shared" si="20"/>
        <v>0</v>
      </c>
      <c r="I41" s="96">
        <f t="shared" si="20"/>
        <v>101900</v>
      </c>
      <c r="J41" s="96">
        <f t="shared" si="20"/>
        <v>9850</v>
      </c>
      <c r="K41" s="96">
        <f t="shared" si="20"/>
        <v>92050</v>
      </c>
      <c r="L41" s="96">
        <f t="shared" si="20"/>
        <v>0</v>
      </c>
      <c r="M41" s="96">
        <f t="shared" si="20"/>
        <v>0</v>
      </c>
      <c r="N41" s="96">
        <f t="shared" si="20"/>
        <v>151505</v>
      </c>
      <c r="O41" s="96">
        <f t="shared" si="20"/>
        <v>13211</v>
      </c>
      <c r="P41" s="96">
        <f t="shared" si="20"/>
        <v>138294</v>
      </c>
      <c r="Q41" s="96">
        <f t="shared" si="20"/>
        <v>0</v>
      </c>
      <c r="R41" s="96">
        <f t="shared" si="20"/>
        <v>0</v>
      </c>
      <c r="S41" s="96">
        <f>+D41+I41+N41</f>
        <v>262255</v>
      </c>
      <c r="T41" s="96">
        <f t="shared" si="8"/>
        <v>24111</v>
      </c>
      <c r="U41" s="96">
        <f>+F41+K41+P41</f>
        <v>238144</v>
      </c>
      <c r="V41" s="96">
        <f t="shared" si="10"/>
        <v>0</v>
      </c>
      <c r="W41" s="96">
        <f t="shared" si="11"/>
        <v>0</v>
      </c>
      <c r="X41" s="215"/>
    </row>
    <row r="42" spans="1:24" s="273" customFormat="1" ht="12" customHeight="1">
      <c r="A42" s="479" t="s">
        <v>427</v>
      </c>
      <c r="B42" s="479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71"/>
    </row>
    <row r="43" spans="1:24" s="18" customFormat="1" ht="15" customHeight="1">
      <c r="A43" s="66"/>
      <c r="B43" s="62" t="s">
        <v>187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62"/>
    </row>
    <row r="44" spans="1:24" s="20" customFormat="1" ht="25.5">
      <c r="A44" s="66" t="s">
        <v>217</v>
      </c>
      <c r="B44" s="227" t="s">
        <v>293</v>
      </c>
      <c r="C44" s="96">
        <v>30190</v>
      </c>
      <c r="D44" s="96">
        <f t="shared" si="4"/>
        <v>1182</v>
      </c>
      <c r="E44" s="96">
        <v>453</v>
      </c>
      <c r="F44" s="96">
        <v>729</v>
      </c>
      <c r="G44" s="96">
        <v>0</v>
      </c>
      <c r="H44" s="96">
        <v>0</v>
      </c>
      <c r="I44" s="96">
        <f t="shared" si="5"/>
        <v>155</v>
      </c>
      <c r="J44" s="96">
        <v>155</v>
      </c>
      <c r="K44" s="96">
        <v>0</v>
      </c>
      <c r="L44" s="96">
        <v>0</v>
      </c>
      <c r="M44" s="96">
        <v>0</v>
      </c>
      <c r="N44" s="96">
        <f t="shared" si="6"/>
        <v>0</v>
      </c>
      <c r="O44" s="96">
        <v>0</v>
      </c>
      <c r="P44" s="96">
        <v>0</v>
      </c>
      <c r="Q44" s="96">
        <v>0</v>
      </c>
      <c r="R44" s="96">
        <v>0</v>
      </c>
      <c r="S44" s="96">
        <f t="shared" si="7"/>
        <v>1337</v>
      </c>
      <c r="T44" s="96">
        <f t="shared" si="8"/>
        <v>608</v>
      </c>
      <c r="U44" s="96">
        <f t="shared" si="9"/>
        <v>729</v>
      </c>
      <c r="V44" s="96">
        <f t="shared" si="10"/>
        <v>0</v>
      </c>
      <c r="W44" s="96">
        <f t="shared" si="11"/>
        <v>0</v>
      </c>
      <c r="X44" s="62" t="s">
        <v>173</v>
      </c>
    </row>
    <row r="45" spans="1:24" s="18" customFormat="1" ht="15.75" customHeight="1">
      <c r="A45" s="66"/>
      <c r="B45" s="227" t="s">
        <v>509</v>
      </c>
      <c r="C45" s="96">
        <f>SUM(C44)</f>
        <v>30190</v>
      </c>
      <c r="D45" s="96">
        <f aca="true" t="shared" si="21" ref="D45:R45">SUM(D44)</f>
        <v>1182</v>
      </c>
      <c r="E45" s="96">
        <f t="shared" si="21"/>
        <v>453</v>
      </c>
      <c r="F45" s="96">
        <f t="shared" si="21"/>
        <v>729</v>
      </c>
      <c r="G45" s="96">
        <f t="shared" si="21"/>
        <v>0</v>
      </c>
      <c r="H45" s="96">
        <f t="shared" si="21"/>
        <v>0</v>
      </c>
      <c r="I45" s="96">
        <f t="shared" si="21"/>
        <v>155</v>
      </c>
      <c r="J45" s="96">
        <f t="shared" si="21"/>
        <v>155</v>
      </c>
      <c r="K45" s="96">
        <f t="shared" si="21"/>
        <v>0</v>
      </c>
      <c r="L45" s="96">
        <f t="shared" si="21"/>
        <v>0</v>
      </c>
      <c r="M45" s="96">
        <f t="shared" si="21"/>
        <v>0</v>
      </c>
      <c r="N45" s="96">
        <f t="shared" si="21"/>
        <v>0</v>
      </c>
      <c r="O45" s="96">
        <f t="shared" si="21"/>
        <v>0</v>
      </c>
      <c r="P45" s="96">
        <f t="shared" si="21"/>
        <v>0</v>
      </c>
      <c r="Q45" s="96">
        <f t="shared" si="21"/>
        <v>0</v>
      </c>
      <c r="R45" s="96">
        <f t="shared" si="21"/>
        <v>0</v>
      </c>
      <c r="S45" s="96">
        <f t="shared" si="7"/>
        <v>1337</v>
      </c>
      <c r="T45" s="96">
        <f t="shared" si="8"/>
        <v>608</v>
      </c>
      <c r="U45" s="96">
        <f t="shared" si="9"/>
        <v>729</v>
      </c>
      <c r="V45" s="96">
        <f t="shared" si="10"/>
        <v>0</v>
      </c>
      <c r="W45" s="96">
        <f t="shared" si="11"/>
        <v>0</v>
      </c>
      <c r="X45" s="62"/>
    </row>
    <row r="46" spans="1:24" s="18" customFormat="1" ht="14.25" customHeight="1">
      <c r="A46" s="66"/>
      <c r="B46" s="67" t="s">
        <v>511</v>
      </c>
      <c r="C46" s="96">
        <f>+C45</f>
        <v>30190</v>
      </c>
      <c r="D46" s="96">
        <f aca="true" t="shared" si="22" ref="D46:R46">+D45</f>
        <v>1182</v>
      </c>
      <c r="E46" s="96">
        <f t="shared" si="22"/>
        <v>453</v>
      </c>
      <c r="F46" s="96">
        <f t="shared" si="22"/>
        <v>729</v>
      </c>
      <c r="G46" s="96">
        <f t="shared" si="22"/>
        <v>0</v>
      </c>
      <c r="H46" s="96">
        <f t="shared" si="22"/>
        <v>0</v>
      </c>
      <c r="I46" s="96">
        <f t="shared" si="22"/>
        <v>155</v>
      </c>
      <c r="J46" s="96">
        <f t="shared" si="22"/>
        <v>155</v>
      </c>
      <c r="K46" s="96">
        <f t="shared" si="22"/>
        <v>0</v>
      </c>
      <c r="L46" s="96">
        <f t="shared" si="22"/>
        <v>0</v>
      </c>
      <c r="M46" s="96">
        <f t="shared" si="22"/>
        <v>0</v>
      </c>
      <c r="N46" s="96">
        <f t="shared" si="22"/>
        <v>0</v>
      </c>
      <c r="O46" s="96">
        <f t="shared" si="22"/>
        <v>0</v>
      </c>
      <c r="P46" s="96">
        <f t="shared" si="22"/>
        <v>0</v>
      </c>
      <c r="Q46" s="96">
        <f t="shared" si="22"/>
        <v>0</v>
      </c>
      <c r="R46" s="96">
        <f t="shared" si="22"/>
        <v>0</v>
      </c>
      <c r="S46" s="96">
        <f t="shared" si="7"/>
        <v>1337</v>
      </c>
      <c r="T46" s="96">
        <f t="shared" si="8"/>
        <v>608</v>
      </c>
      <c r="U46" s="96">
        <f t="shared" si="9"/>
        <v>729</v>
      </c>
      <c r="V46" s="96">
        <f t="shared" si="10"/>
        <v>0</v>
      </c>
      <c r="W46" s="96">
        <f t="shared" si="11"/>
        <v>0</v>
      </c>
      <c r="X46" s="215"/>
    </row>
    <row r="47" spans="1:24" s="273" customFormat="1" ht="12.75">
      <c r="A47" s="479" t="s">
        <v>537</v>
      </c>
      <c r="B47" s="479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71"/>
    </row>
    <row r="48" spans="1:24" s="18" customFormat="1" ht="15" customHeight="1">
      <c r="A48" s="66"/>
      <c r="B48" s="62" t="s">
        <v>187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62"/>
    </row>
    <row r="49" spans="1:24" s="60" customFormat="1" ht="25.5">
      <c r="A49" s="66" t="s">
        <v>88</v>
      </c>
      <c r="B49" s="216" t="s">
        <v>294</v>
      </c>
      <c r="C49" s="96">
        <v>8633</v>
      </c>
      <c r="D49" s="96">
        <f t="shared" si="4"/>
        <v>2303</v>
      </c>
      <c r="E49" s="96">
        <v>0</v>
      </c>
      <c r="F49" s="96">
        <v>400</v>
      </c>
      <c r="G49" s="96">
        <v>1903</v>
      </c>
      <c r="H49" s="96">
        <v>0</v>
      </c>
      <c r="I49" s="96">
        <f t="shared" si="5"/>
        <v>0</v>
      </c>
      <c r="J49" s="96">
        <v>0</v>
      </c>
      <c r="K49" s="96">
        <v>0</v>
      </c>
      <c r="L49" s="96">
        <v>0</v>
      </c>
      <c r="M49" s="96">
        <v>0</v>
      </c>
      <c r="N49" s="96">
        <f t="shared" si="6"/>
        <v>0</v>
      </c>
      <c r="O49" s="96">
        <v>0</v>
      </c>
      <c r="P49" s="96">
        <v>0</v>
      </c>
      <c r="Q49" s="96">
        <v>0</v>
      </c>
      <c r="R49" s="96">
        <v>0</v>
      </c>
      <c r="S49" s="96">
        <f t="shared" si="7"/>
        <v>2303</v>
      </c>
      <c r="T49" s="96">
        <f t="shared" si="8"/>
        <v>0</v>
      </c>
      <c r="U49" s="96">
        <f t="shared" si="9"/>
        <v>400</v>
      </c>
      <c r="V49" s="96">
        <f t="shared" si="10"/>
        <v>1903</v>
      </c>
      <c r="W49" s="96">
        <f t="shared" si="11"/>
        <v>0</v>
      </c>
      <c r="X49" s="215" t="s">
        <v>236</v>
      </c>
    </row>
    <row r="50" spans="1:24" s="60" customFormat="1" ht="25.5">
      <c r="A50" s="66" t="s">
        <v>195</v>
      </c>
      <c r="B50" s="216" t="s">
        <v>295</v>
      </c>
      <c r="C50" s="96">
        <v>14130</v>
      </c>
      <c r="D50" s="96">
        <f t="shared" si="4"/>
        <v>2100</v>
      </c>
      <c r="E50" s="96">
        <v>100</v>
      </c>
      <c r="F50" s="96">
        <v>2000</v>
      </c>
      <c r="G50" s="96">
        <v>0</v>
      </c>
      <c r="H50" s="96">
        <v>0</v>
      </c>
      <c r="I50" s="96">
        <f t="shared" si="5"/>
        <v>0</v>
      </c>
      <c r="J50" s="96">
        <v>0</v>
      </c>
      <c r="K50" s="96">
        <v>0</v>
      </c>
      <c r="L50" s="96">
        <v>0</v>
      </c>
      <c r="M50" s="96">
        <v>0</v>
      </c>
      <c r="N50" s="96">
        <f t="shared" si="6"/>
        <v>0</v>
      </c>
      <c r="O50" s="96">
        <v>0</v>
      </c>
      <c r="P50" s="96">
        <v>0</v>
      </c>
      <c r="Q50" s="96">
        <v>0</v>
      </c>
      <c r="R50" s="96">
        <v>0</v>
      </c>
      <c r="S50" s="96">
        <f>+D50+I50+N50</f>
        <v>2100</v>
      </c>
      <c r="T50" s="96">
        <f>+E50+J50+O50</f>
        <v>100</v>
      </c>
      <c r="U50" s="96">
        <f>+F50+K50+P50</f>
        <v>2000</v>
      </c>
      <c r="V50" s="96">
        <f>+G50+L50+Q50</f>
        <v>0</v>
      </c>
      <c r="W50" s="96">
        <f>+H50+M50+R50</f>
        <v>0</v>
      </c>
      <c r="X50" s="215" t="s">
        <v>175</v>
      </c>
    </row>
    <row r="51" spans="1:24" s="36" customFormat="1" ht="25.5">
      <c r="A51" s="66" t="s">
        <v>196</v>
      </c>
      <c r="B51" s="229" t="s">
        <v>772</v>
      </c>
      <c r="C51" s="96">
        <v>8848</v>
      </c>
      <c r="D51" s="96">
        <f>+E51+F51+G51+H51</f>
        <v>3777</v>
      </c>
      <c r="E51" s="96">
        <v>0</v>
      </c>
      <c r="F51" s="96">
        <v>879</v>
      </c>
      <c r="G51" s="96">
        <v>2898</v>
      </c>
      <c r="H51" s="96">
        <v>0</v>
      </c>
      <c r="I51" s="96">
        <f>+J51+K51+L51+M51</f>
        <v>0</v>
      </c>
      <c r="J51" s="96">
        <v>0</v>
      </c>
      <c r="K51" s="96">
        <v>0</v>
      </c>
      <c r="L51" s="96">
        <v>0</v>
      </c>
      <c r="M51" s="96">
        <v>0</v>
      </c>
      <c r="N51" s="96">
        <f>+O51+P51+Q51+R51</f>
        <v>0</v>
      </c>
      <c r="O51" s="96">
        <v>0</v>
      </c>
      <c r="P51" s="96">
        <v>0</v>
      </c>
      <c r="Q51" s="96">
        <v>0</v>
      </c>
      <c r="R51" s="96">
        <v>0</v>
      </c>
      <c r="S51" s="96">
        <f aca="true" t="shared" si="23" ref="S51:W53">+D51+I51+N51</f>
        <v>3777</v>
      </c>
      <c r="T51" s="96">
        <f t="shared" si="23"/>
        <v>0</v>
      </c>
      <c r="U51" s="96">
        <f t="shared" si="23"/>
        <v>879</v>
      </c>
      <c r="V51" s="96">
        <f t="shared" si="23"/>
        <v>2898</v>
      </c>
      <c r="W51" s="96">
        <f t="shared" si="23"/>
        <v>0</v>
      </c>
      <c r="X51" s="62" t="s">
        <v>237</v>
      </c>
    </row>
    <row r="52" spans="1:24" s="36" customFormat="1" ht="25.5">
      <c r="A52" s="66" t="s">
        <v>197</v>
      </c>
      <c r="B52" s="67" t="s">
        <v>296</v>
      </c>
      <c r="C52" s="96">
        <v>9993</v>
      </c>
      <c r="D52" s="96">
        <f>+E52+F52+G52+H52</f>
        <v>3389</v>
      </c>
      <c r="E52" s="96">
        <v>0</v>
      </c>
      <c r="F52" s="96">
        <v>1391</v>
      </c>
      <c r="G52" s="96">
        <v>1998</v>
      </c>
      <c r="H52" s="96">
        <v>0</v>
      </c>
      <c r="I52" s="96">
        <f>+J52+K52+L52+M52</f>
        <v>1700</v>
      </c>
      <c r="J52" s="96">
        <v>0</v>
      </c>
      <c r="K52" s="96">
        <v>800</v>
      </c>
      <c r="L52" s="96">
        <v>900</v>
      </c>
      <c r="M52" s="96">
        <v>0</v>
      </c>
      <c r="N52" s="96">
        <f>+O52+P52+Q52+R52</f>
        <v>1700</v>
      </c>
      <c r="O52" s="96">
        <v>0</v>
      </c>
      <c r="P52" s="96">
        <v>800</v>
      </c>
      <c r="Q52" s="96">
        <v>900</v>
      </c>
      <c r="R52" s="96">
        <v>0</v>
      </c>
      <c r="S52" s="96">
        <f t="shared" si="23"/>
        <v>6789</v>
      </c>
      <c r="T52" s="96">
        <f t="shared" si="23"/>
        <v>0</v>
      </c>
      <c r="U52" s="96">
        <f t="shared" si="23"/>
        <v>2991</v>
      </c>
      <c r="V52" s="96">
        <f t="shared" si="23"/>
        <v>3798</v>
      </c>
      <c r="W52" s="96">
        <f t="shared" si="23"/>
        <v>0</v>
      </c>
      <c r="X52" s="62" t="s">
        <v>234</v>
      </c>
    </row>
    <row r="53" spans="1:24" s="35" customFormat="1" ht="16.5" customHeight="1">
      <c r="A53" s="66"/>
      <c r="B53" s="67" t="s">
        <v>509</v>
      </c>
      <c r="C53" s="96">
        <f aca="true" t="shared" si="24" ref="C53:R53">SUM(C49:C52)</f>
        <v>41604</v>
      </c>
      <c r="D53" s="96">
        <f t="shared" si="24"/>
        <v>11569</v>
      </c>
      <c r="E53" s="96">
        <f t="shared" si="24"/>
        <v>100</v>
      </c>
      <c r="F53" s="96">
        <f t="shared" si="24"/>
        <v>4670</v>
      </c>
      <c r="G53" s="96">
        <f t="shared" si="24"/>
        <v>6799</v>
      </c>
      <c r="H53" s="96">
        <f t="shared" si="24"/>
        <v>0</v>
      </c>
      <c r="I53" s="96">
        <f t="shared" si="24"/>
        <v>1700</v>
      </c>
      <c r="J53" s="96">
        <f t="shared" si="24"/>
        <v>0</v>
      </c>
      <c r="K53" s="96">
        <f t="shared" si="24"/>
        <v>800</v>
      </c>
      <c r="L53" s="96">
        <f t="shared" si="24"/>
        <v>900</v>
      </c>
      <c r="M53" s="96">
        <f t="shared" si="24"/>
        <v>0</v>
      </c>
      <c r="N53" s="96">
        <f t="shared" si="24"/>
        <v>1700</v>
      </c>
      <c r="O53" s="96">
        <f t="shared" si="24"/>
        <v>0</v>
      </c>
      <c r="P53" s="96">
        <f t="shared" si="24"/>
        <v>800</v>
      </c>
      <c r="Q53" s="96">
        <f t="shared" si="24"/>
        <v>900</v>
      </c>
      <c r="R53" s="96">
        <f t="shared" si="24"/>
        <v>0</v>
      </c>
      <c r="S53" s="96">
        <f>+D53+I53+N53</f>
        <v>14969</v>
      </c>
      <c r="T53" s="96">
        <f t="shared" si="23"/>
        <v>100</v>
      </c>
      <c r="U53" s="96">
        <f t="shared" si="23"/>
        <v>6270</v>
      </c>
      <c r="V53" s="96">
        <f t="shared" si="23"/>
        <v>8599</v>
      </c>
      <c r="W53" s="96">
        <f t="shared" si="23"/>
        <v>0</v>
      </c>
      <c r="X53" s="215"/>
    </row>
    <row r="54" spans="1:24" s="35" customFormat="1" ht="16.5" customHeight="1">
      <c r="A54" s="66"/>
      <c r="B54" s="62" t="s">
        <v>289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62"/>
    </row>
    <row r="55" spans="1:24" s="35" customFormat="1" ht="22.5" customHeight="1" hidden="1">
      <c r="A55" s="66"/>
      <c r="B55" s="227"/>
      <c r="C55" s="96">
        <v>0</v>
      </c>
      <c r="D55" s="96">
        <f t="shared" si="4"/>
        <v>0</v>
      </c>
      <c r="E55" s="96"/>
      <c r="F55" s="96"/>
      <c r="G55" s="96"/>
      <c r="H55" s="96"/>
      <c r="I55" s="96">
        <f t="shared" si="5"/>
        <v>0</v>
      </c>
      <c r="J55" s="96"/>
      <c r="K55" s="96"/>
      <c r="L55" s="96"/>
      <c r="M55" s="96"/>
      <c r="N55" s="96">
        <f t="shared" si="6"/>
        <v>0</v>
      </c>
      <c r="O55" s="96"/>
      <c r="P55" s="96"/>
      <c r="Q55" s="96"/>
      <c r="R55" s="96"/>
      <c r="S55" s="96">
        <f t="shared" si="7"/>
        <v>0</v>
      </c>
      <c r="T55" s="96">
        <f t="shared" si="8"/>
        <v>0</v>
      </c>
      <c r="U55" s="96">
        <f t="shared" si="9"/>
        <v>0</v>
      </c>
      <c r="V55" s="96">
        <f t="shared" si="10"/>
        <v>0</v>
      </c>
      <c r="W55" s="96">
        <f t="shared" si="11"/>
        <v>0</v>
      </c>
      <c r="X55" s="62"/>
    </row>
    <row r="56" spans="1:24" s="35" customFormat="1" ht="25.5">
      <c r="A56" s="66" t="s">
        <v>198</v>
      </c>
      <c r="B56" s="67" t="s">
        <v>21</v>
      </c>
      <c r="C56" s="96">
        <v>20000</v>
      </c>
      <c r="D56" s="96">
        <f t="shared" si="4"/>
        <v>0</v>
      </c>
      <c r="E56" s="96">
        <v>0</v>
      </c>
      <c r="F56" s="96">
        <v>0</v>
      </c>
      <c r="G56" s="96">
        <v>0</v>
      </c>
      <c r="H56" s="96">
        <v>0</v>
      </c>
      <c r="I56" s="96">
        <f t="shared" si="5"/>
        <v>11000</v>
      </c>
      <c r="J56" s="96">
        <v>1000</v>
      </c>
      <c r="K56" s="96">
        <v>10000</v>
      </c>
      <c r="L56" s="96">
        <v>0</v>
      </c>
      <c r="M56" s="96">
        <v>0</v>
      </c>
      <c r="N56" s="96">
        <f t="shared" si="6"/>
        <v>9000</v>
      </c>
      <c r="O56" s="96">
        <v>1000</v>
      </c>
      <c r="P56" s="96">
        <v>8000</v>
      </c>
      <c r="Q56" s="96">
        <v>0</v>
      </c>
      <c r="R56" s="96">
        <v>0</v>
      </c>
      <c r="S56" s="96">
        <f t="shared" si="7"/>
        <v>20000</v>
      </c>
      <c r="T56" s="96">
        <f t="shared" si="8"/>
        <v>2000</v>
      </c>
      <c r="U56" s="96">
        <f t="shared" si="9"/>
        <v>18000</v>
      </c>
      <c r="V56" s="96">
        <f t="shared" si="10"/>
        <v>0</v>
      </c>
      <c r="W56" s="96">
        <f t="shared" si="11"/>
        <v>0</v>
      </c>
      <c r="X56" s="217" t="s">
        <v>1</v>
      </c>
    </row>
    <row r="57" spans="1:24" s="35" customFormat="1" ht="25.5">
      <c r="A57" s="66" t="s">
        <v>41</v>
      </c>
      <c r="B57" s="67" t="s">
        <v>773</v>
      </c>
      <c r="C57" s="96">
        <v>9700</v>
      </c>
      <c r="D57" s="96">
        <f t="shared" si="4"/>
        <v>0</v>
      </c>
      <c r="E57" s="96">
        <v>0</v>
      </c>
      <c r="F57" s="96">
        <v>0</v>
      </c>
      <c r="G57" s="96">
        <v>0</v>
      </c>
      <c r="H57" s="96">
        <v>0</v>
      </c>
      <c r="I57" s="96">
        <f t="shared" si="5"/>
        <v>0</v>
      </c>
      <c r="J57" s="96">
        <v>0</v>
      </c>
      <c r="K57" s="96">
        <v>0</v>
      </c>
      <c r="L57" s="96">
        <v>0</v>
      </c>
      <c r="M57" s="96">
        <v>0</v>
      </c>
      <c r="N57" s="96">
        <f t="shared" si="6"/>
        <v>9700</v>
      </c>
      <c r="O57" s="96">
        <v>1700</v>
      </c>
      <c r="P57" s="96">
        <v>8000</v>
      </c>
      <c r="Q57" s="96">
        <v>0</v>
      </c>
      <c r="R57" s="96">
        <v>0</v>
      </c>
      <c r="S57" s="96">
        <f t="shared" si="7"/>
        <v>9700</v>
      </c>
      <c r="T57" s="96">
        <f t="shared" si="8"/>
        <v>1700</v>
      </c>
      <c r="U57" s="96">
        <f t="shared" si="9"/>
        <v>8000</v>
      </c>
      <c r="V57" s="96">
        <f t="shared" si="10"/>
        <v>0</v>
      </c>
      <c r="W57" s="96">
        <f t="shared" si="11"/>
        <v>0</v>
      </c>
      <c r="X57" s="217" t="s">
        <v>1</v>
      </c>
    </row>
    <row r="58" spans="1:24" s="20" customFormat="1" ht="51">
      <c r="A58" s="66" t="s">
        <v>74</v>
      </c>
      <c r="B58" s="67" t="s">
        <v>682</v>
      </c>
      <c r="C58" s="96">
        <v>22727</v>
      </c>
      <c r="D58" s="96">
        <f t="shared" si="4"/>
        <v>10000</v>
      </c>
      <c r="E58" s="96">
        <v>0</v>
      </c>
      <c r="F58" s="96">
        <v>4000</v>
      </c>
      <c r="G58" s="96">
        <v>6000</v>
      </c>
      <c r="H58" s="96">
        <v>0</v>
      </c>
      <c r="I58" s="96">
        <f t="shared" si="5"/>
        <v>5027</v>
      </c>
      <c r="J58" s="96">
        <v>0</v>
      </c>
      <c r="K58" s="96">
        <v>3000</v>
      </c>
      <c r="L58" s="96">
        <v>2027</v>
      </c>
      <c r="M58" s="96">
        <v>0</v>
      </c>
      <c r="N58" s="96">
        <f t="shared" si="6"/>
        <v>0</v>
      </c>
      <c r="O58" s="96">
        <v>0</v>
      </c>
      <c r="P58" s="96">
        <v>0</v>
      </c>
      <c r="Q58" s="96">
        <v>0</v>
      </c>
      <c r="R58" s="96">
        <v>0</v>
      </c>
      <c r="S58" s="96">
        <f t="shared" si="7"/>
        <v>15027</v>
      </c>
      <c r="T58" s="96">
        <f t="shared" si="8"/>
        <v>0</v>
      </c>
      <c r="U58" s="96">
        <f t="shared" si="9"/>
        <v>7000</v>
      </c>
      <c r="V58" s="96">
        <f t="shared" si="10"/>
        <v>8027</v>
      </c>
      <c r="W58" s="96">
        <f t="shared" si="11"/>
        <v>0</v>
      </c>
      <c r="X58" s="217" t="s">
        <v>428</v>
      </c>
    </row>
    <row r="59" spans="1:24" s="20" customFormat="1" ht="51">
      <c r="A59" s="66" t="s">
        <v>75</v>
      </c>
      <c r="B59" s="67" t="s">
        <v>297</v>
      </c>
      <c r="C59" s="96">
        <v>5940</v>
      </c>
      <c r="D59" s="96">
        <f t="shared" si="4"/>
        <v>1440</v>
      </c>
      <c r="E59" s="96">
        <v>0</v>
      </c>
      <c r="F59" s="96">
        <v>500</v>
      </c>
      <c r="G59" s="96">
        <v>940</v>
      </c>
      <c r="H59" s="96">
        <v>0</v>
      </c>
      <c r="I59" s="96">
        <f t="shared" si="5"/>
        <v>2000</v>
      </c>
      <c r="J59" s="96">
        <v>0</v>
      </c>
      <c r="K59" s="96">
        <v>1000</v>
      </c>
      <c r="L59" s="96">
        <v>1000</v>
      </c>
      <c r="M59" s="96">
        <v>0</v>
      </c>
      <c r="N59" s="96">
        <f t="shared" si="6"/>
        <v>1000</v>
      </c>
      <c r="O59" s="96">
        <v>0</v>
      </c>
      <c r="P59" s="96">
        <v>500</v>
      </c>
      <c r="Q59" s="96">
        <v>500</v>
      </c>
      <c r="R59" s="96">
        <v>0</v>
      </c>
      <c r="S59" s="96">
        <f t="shared" si="7"/>
        <v>4440</v>
      </c>
      <c r="T59" s="96">
        <f t="shared" si="8"/>
        <v>0</v>
      </c>
      <c r="U59" s="96">
        <f t="shared" si="9"/>
        <v>2000</v>
      </c>
      <c r="V59" s="96">
        <f t="shared" si="10"/>
        <v>2440</v>
      </c>
      <c r="W59" s="96">
        <f t="shared" si="11"/>
        <v>0</v>
      </c>
      <c r="X59" s="217" t="s">
        <v>428</v>
      </c>
    </row>
    <row r="60" spans="1:24" s="20" customFormat="1" ht="51">
      <c r="A60" s="66" t="s">
        <v>76</v>
      </c>
      <c r="B60" s="67" t="s">
        <v>743</v>
      </c>
      <c r="C60" s="96">
        <v>5000</v>
      </c>
      <c r="D60" s="96">
        <f t="shared" si="4"/>
        <v>0</v>
      </c>
      <c r="E60" s="96">
        <v>0</v>
      </c>
      <c r="F60" s="96">
        <v>0</v>
      </c>
      <c r="G60" s="96">
        <v>0</v>
      </c>
      <c r="H60" s="96">
        <v>0</v>
      </c>
      <c r="I60" s="96">
        <f t="shared" si="5"/>
        <v>1250</v>
      </c>
      <c r="J60" s="96">
        <v>0</v>
      </c>
      <c r="K60" s="96">
        <v>500</v>
      </c>
      <c r="L60" s="96">
        <v>750</v>
      </c>
      <c r="M60" s="96">
        <v>0</v>
      </c>
      <c r="N60" s="96">
        <f t="shared" si="6"/>
        <v>1250</v>
      </c>
      <c r="O60" s="96">
        <v>0</v>
      </c>
      <c r="P60" s="96">
        <v>500</v>
      </c>
      <c r="Q60" s="96">
        <v>750</v>
      </c>
      <c r="R60" s="96">
        <v>0</v>
      </c>
      <c r="S60" s="96">
        <f t="shared" si="7"/>
        <v>2500</v>
      </c>
      <c r="T60" s="96">
        <f t="shared" si="8"/>
        <v>0</v>
      </c>
      <c r="U60" s="96">
        <f t="shared" si="9"/>
        <v>1000</v>
      </c>
      <c r="V60" s="96">
        <f t="shared" si="10"/>
        <v>1500</v>
      </c>
      <c r="W60" s="96">
        <f t="shared" si="11"/>
        <v>0</v>
      </c>
      <c r="X60" s="217" t="s">
        <v>428</v>
      </c>
    </row>
    <row r="61" spans="1:24" s="20" customFormat="1" ht="51">
      <c r="A61" s="66" t="s">
        <v>77</v>
      </c>
      <c r="B61" s="67" t="s">
        <v>298</v>
      </c>
      <c r="C61" s="96">
        <v>19700</v>
      </c>
      <c r="D61" s="96">
        <f t="shared" si="4"/>
        <v>5000</v>
      </c>
      <c r="E61" s="96">
        <v>0</v>
      </c>
      <c r="F61" s="96">
        <v>1000</v>
      </c>
      <c r="G61" s="96">
        <v>4000</v>
      </c>
      <c r="H61" s="96">
        <v>0</v>
      </c>
      <c r="I61" s="96">
        <f t="shared" si="5"/>
        <v>3000</v>
      </c>
      <c r="J61" s="96">
        <v>0</v>
      </c>
      <c r="K61" s="96">
        <v>1000</v>
      </c>
      <c r="L61" s="96">
        <v>2000</v>
      </c>
      <c r="M61" s="96">
        <v>0</v>
      </c>
      <c r="N61" s="96">
        <f t="shared" si="6"/>
        <v>3000</v>
      </c>
      <c r="O61" s="96">
        <v>0</v>
      </c>
      <c r="P61" s="96">
        <v>1500</v>
      </c>
      <c r="Q61" s="96">
        <v>1500</v>
      </c>
      <c r="R61" s="96">
        <v>0</v>
      </c>
      <c r="S61" s="96">
        <f t="shared" si="7"/>
        <v>11000</v>
      </c>
      <c r="T61" s="96">
        <f t="shared" si="8"/>
        <v>0</v>
      </c>
      <c r="U61" s="96">
        <f t="shared" si="9"/>
        <v>3500</v>
      </c>
      <c r="V61" s="96">
        <f t="shared" si="10"/>
        <v>7500</v>
      </c>
      <c r="W61" s="96">
        <f t="shared" si="11"/>
        <v>0</v>
      </c>
      <c r="X61" s="217" t="s">
        <v>428</v>
      </c>
    </row>
    <row r="62" spans="1:24" s="20" customFormat="1" ht="51">
      <c r="A62" s="66" t="s">
        <v>92</v>
      </c>
      <c r="B62" s="67" t="s">
        <v>295</v>
      </c>
      <c r="C62" s="96">
        <v>23400</v>
      </c>
      <c r="D62" s="96">
        <f t="shared" si="4"/>
        <v>0</v>
      </c>
      <c r="E62" s="96">
        <v>0</v>
      </c>
      <c r="F62" s="96">
        <v>0</v>
      </c>
      <c r="G62" s="96">
        <v>0</v>
      </c>
      <c r="H62" s="96">
        <v>0</v>
      </c>
      <c r="I62" s="96">
        <f t="shared" si="5"/>
        <v>3000</v>
      </c>
      <c r="J62" s="96">
        <v>0</v>
      </c>
      <c r="K62" s="96">
        <v>2000</v>
      </c>
      <c r="L62" s="96">
        <v>1000</v>
      </c>
      <c r="M62" s="96">
        <v>0</v>
      </c>
      <c r="N62" s="96">
        <f t="shared" si="6"/>
        <v>6000</v>
      </c>
      <c r="O62" s="96">
        <v>0</v>
      </c>
      <c r="P62" s="96">
        <v>4000</v>
      </c>
      <c r="Q62" s="96">
        <v>2000</v>
      </c>
      <c r="R62" s="96">
        <v>0</v>
      </c>
      <c r="S62" s="96">
        <f t="shared" si="7"/>
        <v>9000</v>
      </c>
      <c r="T62" s="96">
        <f t="shared" si="8"/>
        <v>0</v>
      </c>
      <c r="U62" s="96">
        <f t="shared" si="9"/>
        <v>6000</v>
      </c>
      <c r="V62" s="96">
        <f t="shared" si="10"/>
        <v>3000</v>
      </c>
      <c r="W62" s="96">
        <f t="shared" si="11"/>
        <v>0</v>
      </c>
      <c r="X62" s="217" t="s">
        <v>428</v>
      </c>
    </row>
    <row r="63" spans="1:24" s="20" customFormat="1" ht="51">
      <c r="A63" s="66" t="s">
        <v>117</v>
      </c>
      <c r="B63" s="67" t="s">
        <v>538</v>
      </c>
      <c r="C63" s="96">
        <v>15000</v>
      </c>
      <c r="D63" s="96">
        <f t="shared" si="4"/>
        <v>0</v>
      </c>
      <c r="E63" s="96">
        <v>0</v>
      </c>
      <c r="F63" s="96">
        <v>0</v>
      </c>
      <c r="G63" s="96">
        <v>0</v>
      </c>
      <c r="H63" s="96">
        <v>0</v>
      </c>
      <c r="I63" s="96">
        <f t="shared" si="5"/>
        <v>4000</v>
      </c>
      <c r="J63" s="96">
        <v>0</v>
      </c>
      <c r="K63" s="96">
        <v>2000</v>
      </c>
      <c r="L63" s="96">
        <v>2000</v>
      </c>
      <c r="M63" s="96">
        <v>0</v>
      </c>
      <c r="N63" s="96">
        <f t="shared" si="6"/>
        <v>5000</v>
      </c>
      <c r="O63" s="96">
        <v>0</v>
      </c>
      <c r="P63" s="96">
        <v>2000</v>
      </c>
      <c r="Q63" s="96">
        <v>3000</v>
      </c>
      <c r="R63" s="96">
        <v>0</v>
      </c>
      <c r="S63" s="96">
        <f t="shared" si="7"/>
        <v>9000</v>
      </c>
      <c r="T63" s="96">
        <f t="shared" si="8"/>
        <v>0</v>
      </c>
      <c r="U63" s="96">
        <f t="shared" si="9"/>
        <v>4000</v>
      </c>
      <c r="V63" s="96">
        <f t="shared" si="10"/>
        <v>5000</v>
      </c>
      <c r="W63" s="96">
        <f t="shared" si="11"/>
        <v>0</v>
      </c>
      <c r="X63" s="217" t="s">
        <v>428</v>
      </c>
    </row>
    <row r="64" spans="1:24" s="20" customFormat="1" ht="51">
      <c r="A64" s="66" t="s">
        <v>118</v>
      </c>
      <c r="B64" s="67" t="s">
        <v>744</v>
      </c>
      <c r="C64" s="96">
        <v>5400</v>
      </c>
      <c r="D64" s="96">
        <f t="shared" si="4"/>
        <v>0</v>
      </c>
      <c r="E64" s="96">
        <v>0</v>
      </c>
      <c r="F64" s="96">
        <v>0</v>
      </c>
      <c r="G64" s="96">
        <v>0</v>
      </c>
      <c r="H64" s="96">
        <v>0</v>
      </c>
      <c r="I64" s="96">
        <f t="shared" si="5"/>
        <v>3000</v>
      </c>
      <c r="J64" s="96">
        <v>0</v>
      </c>
      <c r="K64" s="96">
        <v>1000</v>
      </c>
      <c r="L64" s="96">
        <v>2000</v>
      </c>
      <c r="M64" s="96">
        <v>0</v>
      </c>
      <c r="N64" s="96">
        <f t="shared" si="6"/>
        <v>2400</v>
      </c>
      <c r="O64" s="96">
        <v>0</v>
      </c>
      <c r="P64" s="96">
        <v>1000</v>
      </c>
      <c r="Q64" s="96">
        <v>1400</v>
      </c>
      <c r="R64" s="96">
        <v>0</v>
      </c>
      <c r="S64" s="96">
        <f t="shared" si="7"/>
        <v>5400</v>
      </c>
      <c r="T64" s="96">
        <f t="shared" si="8"/>
        <v>0</v>
      </c>
      <c r="U64" s="96">
        <f t="shared" si="9"/>
        <v>2000</v>
      </c>
      <c r="V64" s="96">
        <f t="shared" si="10"/>
        <v>3400</v>
      </c>
      <c r="W64" s="96">
        <f t="shared" si="11"/>
        <v>0</v>
      </c>
      <c r="X64" s="217" t="s">
        <v>428</v>
      </c>
    </row>
    <row r="65" spans="1:24" s="20" customFormat="1" ht="51">
      <c r="A65" s="66" t="s">
        <v>119</v>
      </c>
      <c r="B65" s="67" t="s">
        <v>299</v>
      </c>
      <c r="C65" s="96">
        <v>5400</v>
      </c>
      <c r="D65" s="96">
        <f>+E65+F65+G65+H65</f>
        <v>0</v>
      </c>
      <c r="E65" s="96">
        <v>0</v>
      </c>
      <c r="F65" s="96">
        <v>0</v>
      </c>
      <c r="G65" s="96">
        <v>0</v>
      </c>
      <c r="H65" s="96">
        <v>0</v>
      </c>
      <c r="I65" s="96">
        <f>+J65+K65+L65+M65</f>
        <v>3000</v>
      </c>
      <c r="J65" s="96">
        <v>0</v>
      </c>
      <c r="K65" s="96">
        <v>1000</v>
      </c>
      <c r="L65" s="96">
        <v>2000</v>
      </c>
      <c r="M65" s="96">
        <v>0</v>
      </c>
      <c r="N65" s="96">
        <f>+O65+P65+Q65+R65</f>
        <v>2400</v>
      </c>
      <c r="O65" s="96">
        <v>0</v>
      </c>
      <c r="P65" s="96">
        <v>1000</v>
      </c>
      <c r="Q65" s="96">
        <v>1400</v>
      </c>
      <c r="R65" s="96">
        <v>0</v>
      </c>
      <c r="S65" s="96">
        <f aca="true" t="shared" si="25" ref="S65:W69">+D65+I65+N65</f>
        <v>5400</v>
      </c>
      <c r="T65" s="96">
        <f t="shared" si="25"/>
        <v>0</v>
      </c>
      <c r="U65" s="96">
        <f t="shared" si="25"/>
        <v>2000</v>
      </c>
      <c r="V65" s="96">
        <f t="shared" si="25"/>
        <v>3400</v>
      </c>
      <c r="W65" s="96">
        <f t="shared" si="25"/>
        <v>0</v>
      </c>
      <c r="X65" s="217" t="s">
        <v>428</v>
      </c>
    </row>
    <row r="66" spans="1:24" s="20" customFormat="1" ht="51">
      <c r="A66" s="66" t="s">
        <v>120</v>
      </c>
      <c r="B66" s="67" t="s">
        <v>429</v>
      </c>
      <c r="C66" s="96">
        <v>17700</v>
      </c>
      <c r="D66" s="96">
        <f>+E66+F66+G66+H66</f>
        <v>0</v>
      </c>
      <c r="E66" s="96">
        <v>0</v>
      </c>
      <c r="F66" s="96">
        <v>0</v>
      </c>
      <c r="G66" s="96">
        <v>0</v>
      </c>
      <c r="H66" s="96">
        <v>0</v>
      </c>
      <c r="I66" s="96">
        <f>+J66+K66+L66+M66</f>
        <v>5350</v>
      </c>
      <c r="J66" s="96">
        <v>0</v>
      </c>
      <c r="K66" s="96">
        <v>2000</v>
      </c>
      <c r="L66" s="96">
        <v>3350</v>
      </c>
      <c r="M66" s="96">
        <v>0</v>
      </c>
      <c r="N66" s="96">
        <f>+O66+P66+Q66+R66</f>
        <v>8850</v>
      </c>
      <c r="O66" s="96">
        <v>0</v>
      </c>
      <c r="P66" s="96">
        <v>3500</v>
      </c>
      <c r="Q66" s="96">
        <v>5350</v>
      </c>
      <c r="R66" s="96">
        <v>0</v>
      </c>
      <c r="S66" s="96">
        <f t="shared" si="25"/>
        <v>14200</v>
      </c>
      <c r="T66" s="96">
        <f t="shared" si="25"/>
        <v>0</v>
      </c>
      <c r="U66" s="96">
        <f t="shared" si="25"/>
        <v>5500</v>
      </c>
      <c r="V66" s="96">
        <f t="shared" si="25"/>
        <v>8700</v>
      </c>
      <c r="W66" s="96">
        <f t="shared" si="25"/>
        <v>0</v>
      </c>
      <c r="X66" s="217" t="s">
        <v>428</v>
      </c>
    </row>
    <row r="67" spans="1:24" s="20" customFormat="1" ht="38.25">
      <c r="A67" s="66" t="s">
        <v>149</v>
      </c>
      <c r="B67" s="67" t="s">
        <v>683</v>
      </c>
      <c r="C67" s="96">
        <v>11000</v>
      </c>
      <c r="D67" s="96">
        <f>+E67+F67+G67+H67</f>
        <v>0</v>
      </c>
      <c r="E67" s="96">
        <v>0</v>
      </c>
      <c r="F67" s="96">
        <v>0</v>
      </c>
      <c r="G67" s="96">
        <v>0</v>
      </c>
      <c r="H67" s="96">
        <v>0</v>
      </c>
      <c r="I67" s="96">
        <f>+J67+K67+L67+M67</f>
        <v>1300</v>
      </c>
      <c r="J67" s="96">
        <v>300</v>
      </c>
      <c r="K67" s="96">
        <v>1000</v>
      </c>
      <c r="L67" s="96">
        <v>0</v>
      </c>
      <c r="M67" s="96">
        <v>0</v>
      </c>
      <c r="N67" s="96">
        <f>+O67+P67+Q67+R67</f>
        <v>3300</v>
      </c>
      <c r="O67" s="96">
        <v>300</v>
      </c>
      <c r="P67" s="96">
        <v>3000</v>
      </c>
      <c r="Q67" s="96">
        <v>0</v>
      </c>
      <c r="R67" s="96">
        <v>0</v>
      </c>
      <c r="S67" s="96">
        <f t="shared" si="25"/>
        <v>4600</v>
      </c>
      <c r="T67" s="96">
        <f t="shared" si="25"/>
        <v>600</v>
      </c>
      <c r="U67" s="96">
        <f t="shared" si="25"/>
        <v>4000</v>
      </c>
      <c r="V67" s="96">
        <f t="shared" si="25"/>
        <v>0</v>
      </c>
      <c r="W67" s="96">
        <f t="shared" si="25"/>
        <v>0</v>
      </c>
      <c r="X67" s="217" t="s">
        <v>424</v>
      </c>
    </row>
    <row r="68" spans="1:24" s="18" customFormat="1" ht="14.25" customHeight="1">
      <c r="A68" s="66"/>
      <c r="B68" s="67" t="s">
        <v>509</v>
      </c>
      <c r="C68" s="96">
        <f>SUM(C55:C67)</f>
        <v>160967</v>
      </c>
      <c r="D68" s="96">
        <f aca="true" t="shared" si="26" ref="D68:R68">SUM(D55:D67)</f>
        <v>16440</v>
      </c>
      <c r="E68" s="96">
        <f t="shared" si="26"/>
        <v>0</v>
      </c>
      <c r="F68" s="96">
        <f t="shared" si="26"/>
        <v>5500</v>
      </c>
      <c r="G68" s="96">
        <f t="shared" si="26"/>
        <v>10940</v>
      </c>
      <c r="H68" s="96">
        <f t="shared" si="26"/>
        <v>0</v>
      </c>
      <c r="I68" s="96">
        <f t="shared" si="26"/>
        <v>41927</v>
      </c>
      <c r="J68" s="96">
        <f t="shared" si="26"/>
        <v>1300</v>
      </c>
      <c r="K68" s="96">
        <f t="shared" si="26"/>
        <v>24500</v>
      </c>
      <c r="L68" s="96">
        <f t="shared" si="26"/>
        <v>16127</v>
      </c>
      <c r="M68" s="96">
        <f t="shared" si="26"/>
        <v>0</v>
      </c>
      <c r="N68" s="96">
        <f t="shared" si="26"/>
        <v>51900</v>
      </c>
      <c r="O68" s="96">
        <f t="shared" si="26"/>
        <v>3000</v>
      </c>
      <c r="P68" s="96">
        <f t="shared" si="26"/>
        <v>33000</v>
      </c>
      <c r="Q68" s="96">
        <f t="shared" si="26"/>
        <v>15900</v>
      </c>
      <c r="R68" s="96">
        <f t="shared" si="26"/>
        <v>0</v>
      </c>
      <c r="S68" s="96">
        <f>+D68+I68+N68</f>
        <v>110267</v>
      </c>
      <c r="T68" s="96">
        <f t="shared" si="25"/>
        <v>4300</v>
      </c>
      <c r="U68" s="96">
        <f t="shared" si="25"/>
        <v>63000</v>
      </c>
      <c r="V68" s="96">
        <f t="shared" si="25"/>
        <v>42967</v>
      </c>
      <c r="W68" s="96">
        <f t="shared" si="25"/>
        <v>0</v>
      </c>
      <c r="X68" s="62"/>
    </row>
    <row r="69" spans="1:24" s="18" customFormat="1" ht="12.75">
      <c r="A69" s="66"/>
      <c r="B69" s="67" t="s">
        <v>511</v>
      </c>
      <c r="C69" s="96">
        <f>+C68+C53</f>
        <v>202571</v>
      </c>
      <c r="D69" s="96">
        <f aca="true" t="shared" si="27" ref="D69:R69">+D68+D53</f>
        <v>28009</v>
      </c>
      <c r="E69" s="96">
        <f t="shared" si="27"/>
        <v>100</v>
      </c>
      <c r="F69" s="96">
        <f t="shared" si="27"/>
        <v>10170</v>
      </c>
      <c r="G69" s="96">
        <f t="shared" si="27"/>
        <v>17739</v>
      </c>
      <c r="H69" s="96">
        <f t="shared" si="27"/>
        <v>0</v>
      </c>
      <c r="I69" s="96">
        <f t="shared" si="27"/>
        <v>43627</v>
      </c>
      <c r="J69" s="96">
        <f t="shared" si="27"/>
        <v>1300</v>
      </c>
      <c r="K69" s="96">
        <f t="shared" si="27"/>
        <v>25300</v>
      </c>
      <c r="L69" s="96">
        <f t="shared" si="27"/>
        <v>17027</v>
      </c>
      <c r="M69" s="96">
        <f t="shared" si="27"/>
        <v>0</v>
      </c>
      <c r="N69" s="96">
        <f t="shared" si="27"/>
        <v>53600</v>
      </c>
      <c r="O69" s="96">
        <f t="shared" si="27"/>
        <v>3000</v>
      </c>
      <c r="P69" s="96">
        <f t="shared" si="27"/>
        <v>33800</v>
      </c>
      <c r="Q69" s="96">
        <f t="shared" si="27"/>
        <v>16800</v>
      </c>
      <c r="R69" s="96">
        <f t="shared" si="27"/>
        <v>0</v>
      </c>
      <c r="S69" s="96">
        <f t="shared" si="7"/>
        <v>125236</v>
      </c>
      <c r="T69" s="96">
        <f t="shared" si="25"/>
        <v>4400</v>
      </c>
      <c r="U69" s="96">
        <f t="shared" si="25"/>
        <v>69270</v>
      </c>
      <c r="V69" s="96">
        <f t="shared" si="25"/>
        <v>51566</v>
      </c>
      <c r="W69" s="96">
        <f t="shared" si="25"/>
        <v>0</v>
      </c>
      <c r="X69" s="215"/>
    </row>
    <row r="70" spans="1:24" s="273" customFormat="1" ht="14.25" customHeight="1">
      <c r="A70" s="479" t="s">
        <v>218</v>
      </c>
      <c r="B70" s="479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71"/>
    </row>
    <row r="71" spans="1:24" s="18" customFormat="1" ht="13.5" customHeight="1">
      <c r="A71" s="66"/>
      <c r="B71" s="62" t="s">
        <v>187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62"/>
    </row>
    <row r="72" spans="1:24" s="20" customFormat="1" ht="25.5">
      <c r="A72" s="66" t="s">
        <v>42</v>
      </c>
      <c r="B72" s="67" t="s">
        <v>430</v>
      </c>
      <c r="C72" s="96">
        <v>31959</v>
      </c>
      <c r="D72" s="96">
        <f t="shared" si="4"/>
        <v>4928</v>
      </c>
      <c r="E72" s="96">
        <v>0</v>
      </c>
      <c r="F72" s="96">
        <v>3548</v>
      </c>
      <c r="G72" s="96">
        <v>1380</v>
      </c>
      <c r="H72" s="96">
        <v>0</v>
      </c>
      <c r="I72" s="96">
        <f t="shared" si="5"/>
        <v>0</v>
      </c>
      <c r="J72" s="96">
        <v>0</v>
      </c>
      <c r="K72" s="96">
        <v>0</v>
      </c>
      <c r="L72" s="96">
        <v>0</v>
      </c>
      <c r="M72" s="96">
        <v>0</v>
      </c>
      <c r="N72" s="96">
        <f t="shared" si="6"/>
        <v>0</v>
      </c>
      <c r="O72" s="96">
        <v>0</v>
      </c>
      <c r="P72" s="96">
        <v>0</v>
      </c>
      <c r="Q72" s="96">
        <v>0</v>
      </c>
      <c r="R72" s="96">
        <v>0</v>
      </c>
      <c r="S72" s="96">
        <f t="shared" si="7"/>
        <v>4928</v>
      </c>
      <c r="T72" s="96">
        <f t="shared" si="8"/>
        <v>0</v>
      </c>
      <c r="U72" s="96">
        <f t="shared" si="9"/>
        <v>3548</v>
      </c>
      <c r="V72" s="96">
        <f t="shared" si="10"/>
        <v>1380</v>
      </c>
      <c r="W72" s="96">
        <f t="shared" si="11"/>
        <v>0</v>
      </c>
      <c r="X72" s="215" t="s">
        <v>219</v>
      </c>
    </row>
    <row r="73" spans="1:24" s="20" customFormat="1" ht="25.5">
      <c r="A73" s="66" t="s">
        <v>43</v>
      </c>
      <c r="B73" s="67" t="s">
        <v>431</v>
      </c>
      <c r="C73" s="96">
        <v>30290</v>
      </c>
      <c r="D73" s="96">
        <f t="shared" si="4"/>
        <v>9000</v>
      </c>
      <c r="E73" s="96">
        <v>0</v>
      </c>
      <c r="F73" s="96">
        <v>6000</v>
      </c>
      <c r="G73" s="96">
        <v>3000</v>
      </c>
      <c r="H73" s="96">
        <v>0</v>
      </c>
      <c r="I73" s="96">
        <f t="shared" si="5"/>
        <v>14000</v>
      </c>
      <c r="J73" s="96">
        <v>0</v>
      </c>
      <c r="K73" s="96">
        <v>8000</v>
      </c>
      <c r="L73" s="96">
        <v>6000</v>
      </c>
      <c r="M73" s="96">
        <v>0</v>
      </c>
      <c r="N73" s="96">
        <f t="shared" si="6"/>
        <v>7290</v>
      </c>
      <c r="O73" s="96">
        <v>0</v>
      </c>
      <c r="P73" s="96">
        <v>6290</v>
      </c>
      <c r="Q73" s="96">
        <v>1000</v>
      </c>
      <c r="R73" s="96">
        <v>0</v>
      </c>
      <c r="S73" s="96">
        <f t="shared" si="7"/>
        <v>30290</v>
      </c>
      <c r="T73" s="96">
        <f t="shared" si="8"/>
        <v>0</v>
      </c>
      <c r="U73" s="96">
        <f t="shared" si="9"/>
        <v>20290</v>
      </c>
      <c r="V73" s="96">
        <f t="shared" si="10"/>
        <v>10000</v>
      </c>
      <c r="W73" s="96">
        <f t="shared" si="11"/>
        <v>0</v>
      </c>
      <c r="X73" s="215" t="s">
        <v>121</v>
      </c>
    </row>
    <row r="74" spans="1:24" s="20" customFormat="1" ht="36" customHeight="1">
      <c r="A74" s="66" t="s">
        <v>226</v>
      </c>
      <c r="B74" s="232" t="s">
        <v>684</v>
      </c>
      <c r="C74" s="96">
        <v>61970</v>
      </c>
      <c r="D74" s="96">
        <f t="shared" si="4"/>
        <v>2128</v>
      </c>
      <c r="E74" s="96">
        <v>0</v>
      </c>
      <c r="F74" s="96">
        <v>0</v>
      </c>
      <c r="G74" s="96">
        <v>0</v>
      </c>
      <c r="H74" s="96">
        <v>2128</v>
      </c>
      <c r="I74" s="96">
        <f t="shared" si="5"/>
        <v>0</v>
      </c>
      <c r="J74" s="96">
        <v>0</v>
      </c>
      <c r="K74" s="96">
        <v>0</v>
      </c>
      <c r="L74" s="96">
        <v>0</v>
      </c>
      <c r="M74" s="96">
        <v>0</v>
      </c>
      <c r="N74" s="96">
        <f t="shared" si="6"/>
        <v>0</v>
      </c>
      <c r="O74" s="96">
        <v>0</v>
      </c>
      <c r="P74" s="96">
        <v>0</v>
      </c>
      <c r="Q74" s="96">
        <v>0</v>
      </c>
      <c r="R74" s="96">
        <v>0</v>
      </c>
      <c r="S74" s="96">
        <f t="shared" si="7"/>
        <v>2128</v>
      </c>
      <c r="T74" s="96">
        <f t="shared" si="8"/>
        <v>0</v>
      </c>
      <c r="U74" s="96">
        <f t="shared" si="9"/>
        <v>0</v>
      </c>
      <c r="V74" s="96">
        <f t="shared" si="10"/>
        <v>0</v>
      </c>
      <c r="W74" s="96">
        <f t="shared" si="11"/>
        <v>2128</v>
      </c>
      <c r="X74" s="217" t="s">
        <v>54</v>
      </c>
    </row>
    <row r="75" spans="1:24" s="35" customFormat="1" ht="25.5">
      <c r="A75" s="66" t="s">
        <v>227</v>
      </c>
      <c r="B75" s="232" t="s">
        <v>685</v>
      </c>
      <c r="C75" s="98">
        <v>17500</v>
      </c>
      <c r="D75" s="96">
        <f>+E75+F75+G75+H75</f>
        <v>90</v>
      </c>
      <c r="E75" s="96">
        <v>0</v>
      </c>
      <c r="F75" s="96">
        <v>0</v>
      </c>
      <c r="G75" s="96">
        <v>90</v>
      </c>
      <c r="H75" s="96">
        <v>0</v>
      </c>
      <c r="I75" s="96">
        <f>+J75+K75+L75+M75</f>
        <v>0</v>
      </c>
      <c r="J75" s="96">
        <v>0</v>
      </c>
      <c r="K75" s="96">
        <v>0</v>
      </c>
      <c r="L75" s="96">
        <v>0</v>
      </c>
      <c r="M75" s="96">
        <v>0</v>
      </c>
      <c r="N75" s="96">
        <f>+O75+P75+Q75+R75</f>
        <v>0</v>
      </c>
      <c r="O75" s="96">
        <v>0</v>
      </c>
      <c r="P75" s="96">
        <v>0</v>
      </c>
      <c r="Q75" s="96">
        <v>0</v>
      </c>
      <c r="R75" s="96">
        <v>0</v>
      </c>
      <c r="S75" s="96">
        <f aca="true" t="shared" si="28" ref="S75:W76">+D75+I75+N75</f>
        <v>90</v>
      </c>
      <c r="T75" s="96">
        <f t="shared" si="28"/>
        <v>0</v>
      </c>
      <c r="U75" s="96">
        <f t="shared" si="28"/>
        <v>0</v>
      </c>
      <c r="V75" s="96">
        <f t="shared" si="28"/>
        <v>90</v>
      </c>
      <c r="W75" s="96">
        <f t="shared" si="28"/>
        <v>0</v>
      </c>
      <c r="X75" s="62" t="s">
        <v>532</v>
      </c>
    </row>
    <row r="76" spans="1:24" s="35" customFormat="1" ht="13.5" customHeight="1">
      <c r="A76" s="66"/>
      <c r="B76" s="67" t="s">
        <v>509</v>
      </c>
      <c r="C76" s="96">
        <f>SUM(C72:C75)</f>
        <v>141719</v>
      </c>
      <c r="D76" s="96">
        <f aca="true" t="shared" si="29" ref="D76:R76">SUM(D72:D75)</f>
        <v>16146</v>
      </c>
      <c r="E76" s="96">
        <f t="shared" si="29"/>
        <v>0</v>
      </c>
      <c r="F76" s="96">
        <f t="shared" si="29"/>
        <v>9548</v>
      </c>
      <c r="G76" s="96">
        <f t="shared" si="29"/>
        <v>4470</v>
      </c>
      <c r="H76" s="96">
        <f t="shared" si="29"/>
        <v>2128</v>
      </c>
      <c r="I76" s="96">
        <f t="shared" si="29"/>
        <v>14000</v>
      </c>
      <c r="J76" s="96">
        <f t="shared" si="29"/>
        <v>0</v>
      </c>
      <c r="K76" s="96">
        <f t="shared" si="29"/>
        <v>8000</v>
      </c>
      <c r="L76" s="96">
        <f t="shared" si="29"/>
        <v>6000</v>
      </c>
      <c r="M76" s="96">
        <f t="shared" si="29"/>
        <v>0</v>
      </c>
      <c r="N76" s="96">
        <f t="shared" si="29"/>
        <v>7290</v>
      </c>
      <c r="O76" s="96">
        <f t="shared" si="29"/>
        <v>0</v>
      </c>
      <c r="P76" s="96">
        <f t="shared" si="29"/>
        <v>6290</v>
      </c>
      <c r="Q76" s="96">
        <f t="shared" si="29"/>
        <v>1000</v>
      </c>
      <c r="R76" s="96">
        <f t="shared" si="29"/>
        <v>0</v>
      </c>
      <c r="S76" s="96">
        <f t="shared" si="28"/>
        <v>37436</v>
      </c>
      <c r="T76" s="96">
        <f>+E76+J76+O76</f>
        <v>0</v>
      </c>
      <c r="U76" s="96">
        <f>+F76+K76+P76</f>
        <v>23838</v>
      </c>
      <c r="V76" s="96">
        <f>+G76+L76+Q76</f>
        <v>11470</v>
      </c>
      <c r="W76" s="96">
        <f>+H76+M76+R76</f>
        <v>2128</v>
      </c>
      <c r="X76" s="215"/>
    </row>
    <row r="77" spans="1:24" s="35" customFormat="1" ht="14.25" customHeight="1">
      <c r="A77" s="66"/>
      <c r="B77" s="62" t="s">
        <v>289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62"/>
    </row>
    <row r="78" spans="1:24" s="20" customFormat="1" ht="48.75" customHeight="1">
      <c r="A78" s="66" t="s">
        <v>100</v>
      </c>
      <c r="B78" s="229" t="s">
        <v>238</v>
      </c>
      <c r="C78" s="96">
        <v>10250</v>
      </c>
      <c r="D78" s="96">
        <f t="shared" si="4"/>
        <v>0</v>
      </c>
      <c r="E78" s="96">
        <v>0</v>
      </c>
      <c r="F78" s="96">
        <v>0</v>
      </c>
      <c r="G78" s="96">
        <v>0</v>
      </c>
      <c r="H78" s="96">
        <v>0</v>
      </c>
      <c r="I78" s="96">
        <f t="shared" si="5"/>
        <v>1000</v>
      </c>
      <c r="J78" s="96">
        <v>0</v>
      </c>
      <c r="K78" s="96">
        <v>1000</v>
      </c>
      <c r="L78" s="96">
        <v>0</v>
      </c>
      <c r="M78" s="96">
        <v>0</v>
      </c>
      <c r="N78" s="96">
        <f t="shared" si="6"/>
        <v>5000</v>
      </c>
      <c r="O78" s="96">
        <v>0</v>
      </c>
      <c r="P78" s="96">
        <v>0</v>
      </c>
      <c r="Q78" s="96">
        <v>5000</v>
      </c>
      <c r="R78" s="96">
        <v>0</v>
      </c>
      <c r="S78" s="96">
        <f t="shared" si="7"/>
        <v>6000</v>
      </c>
      <c r="T78" s="96">
        <f t="shared" si="8"/>
        <v>0</v>
      </c>
      <c r="U78" s="96">
        <f t="shared" si="9"/>
        <v>1000</v>
      </c>
      <c r="V78" s="96">
        <f t="shared" si="10"/>
        <v>5000</v>
      </c>
      <c r="W78" s="96">
        <f t="shared" si="11"/>
        <v>0</v>
      </c>
      <c r="X78" s="51" t="s">
        <v>424</v>
      </c>
    </row>
    <row r="79" spans="1:24" s="35" customFormat="1" ht="25.5">
      <c r="A79" s="66" t="s">
        <v>44</v>
      </c>
      <c r="B79" s="233" t="s">
        <v>239</v>
      </c>
      <c r="C79" s="96">
        <v>400000</v>
      </c>
      <c r="D79" s="96">
        <f t="shared" si="4"/>
        <v>0</v>
      </c>
      <c r="E79" s="96">
        <v>0</v>
      </c>
      <c r="F79" s="96">
        <v>0</v>
      </c>
      <c r="G79" s="96">
        <v>0</v>
      </c>
      <c r="H79" s="96">
        <v>0</v>
      </c>
      <c r="I79" s="96">
        <f t="shared" si="5"/>
        <v>110000</v>
      </c>
      <c r="J79" s="96">
        <v>10000</v>
      </c>
      <c r="K79" s="96">
        <v>100000</v>
      </c>
      <c r="L79" s="96">
        <v>0</v>
      </c>
      <c r="M79" s="96">
        <v>0</v>
      </c>
      <c r="N79" s="96">
        <f t="shared" si="6"/>
        <v>110000</v>
      </c>
      <c r="O79" s="96">
        <v>10000</v>
      </c>
      <c r="P79" s="96">
        <v>100000</v>
      </c>
      <c r="Q79" s="96">
        <v>0</v>
      </c>
      <c r="R79" s="96">
        <v>0</v>
      </c>
      <c r="S79" s="96">
        <f t="shared" si="7"/>
        <v>220000</v>
      </c>
      <c r="T79" s="96">
        <f t="shared" si="8"/>
        <v>20000</v>
      </c>
      <c r="U79" s="96">
        <f t="shared" si="9"/>
        <v>200000</v>
      </c>
      <c r="V79" s="96">
        <f t="shared" si="10"/>
        <v>0</v>
      </c>
      <c r="W79" s="96">
        <f t="shared" si="11"/>
        <v>0</v>
      </c>
      <c r="X79" s="217" t="s">
        <v>1</v>
      </c>
    </row>
    <row r="80" spans="1:24" s="35" customFormat="1" ht="25.5">
      <c r="A80" s="66" t="s">
        <v>45</v>
      </c>
      <c r="B80" s="233" t="s">
        <v>240</v>
      </c>
      <c r="C80" s="96">
        <v>65000</v>
      </c>
      <c r="D80" s="96">
        <f t="shared" si="4"/>
        <v>0</v>
      </c>
      <c r="E80" s="96">
        <v>0</v>
      </c>
      <c r="F80" s="96">
        <v>0</v>
      </c>
      <c r="G80" s="96">
        <v>0</v>
      </c>
      <c r="H80" s="96">
        <v>0</v>
      </c>
      <c r="I80" s="96">
        <f t="shared" si="5"/>
        <v>27500</v>
      </c>
      <c r="J80" s="96">
        <v>2500</v>
      </c>
      <c r="K80" s="96">
        <v>25000</v>
      </c>
      <c r="L80" s="96">
        <v>0</v>
      </c>
      <c r="M80" s="96">
        <v>0</v>
      </c>
      <c r="N80" s="96">
        <f t="shared" si="6"/>
        <v>33000</v>
      </c>
      <c r="O80" s="96">
        <v>3000</v>
      </c>
      <c r="P80" s="96">
        <v>30000</v>
      </c>
      <c r="Q80" s="96">
        <v>0</v>
      </c>
      <c r="R80" s="96">
        <v>0</v>
      </c>
      <c r="S80" s="96">
        <f t="shared" si="7"/>
        <v>60500</v>
      </c>
      <c r="T80" s="96">
        <f t="shared" si="8"/>
        <v>5500</v>
      </c>
      <c r="U80" s="96">
        <f t="shared" si="9"/>
        <v>55000</v>
      </c>
      <c r="V80" s="96">
        <f t="shared" si="10"/>
        <v>0</v>
      </c>
      <c r="W80" s="96">
        <f t="shared" si="11"/>
        <v>0</v>
      </c>
      <c r="X80" s="217" t="s">
        <v>1</v>
      </c>
    </row>
    <row r="81" spans="1:24" s="20" customFormat="1" ht="25.5">
      <c r="A81" s="66" t="s">
        <v>5</v>
      </c>
      <c r="B81" s="233" t="s">
        <v>539</v>
      </c>
      <c r="C81" s="96">
        <v>10000</v>
      </c>
      <c r="D81" s="96">
        <f t="shared" si="4"/>
        <v>0</v>
      </c>
      <c r="E81" s="96">
        <v>0</v>
      </c>
      <c r="F81" s="96">
        <v>0</v>
      </c>
      <c r="G81" s="96">
        <v>0</v>
      </c>
      <c r="H81" s="96">
        <v>0</v>
      </c>
      <c r="I81" s="96">
        <f t="shared" si="5"/>
        <v>4000</v>
      </c>
      <c r="J81" s="96">
        <v>0</v>
      </c>
      <c r="K81" s="96">
        <v>4000</v>
      </c>
      <c r="L81" s="96">
        <v>0</v>
      </c>
      <c r="M81" s="96">
        <v>0</v>
      </c>
      <c r="N81" s="96">
        <f t="shared" si="6"/>
        <v>3000</v>
      </c>
      <c r="O81" s="96">
        <v>0</v>
      </c>
      <c r="P81" s="96">
        <v>3000</v>
      </c>
      <c r="Q81" s="96">
        <v>0</v>
      </c>
      <c r="R81" s="96">
        <v>0</v>
      </c>
      <c r="S81" s="96">
        <f t="shared" si="7"/>
        <v>7000</v>
      </c>
      <c r="T81" s="96">
        <f t="shared" si="8"/>
        <v>0</v>
      </c>
      <c r="U81" s="96">
        <f t="shared" si="9"/>
        <v>7000</v>
      </c>
      <c r="V81" s="96">
        <f t="shared" si="10"/>
        <v>0</v>
      </c>
      <c r="W81" s="96">
        <f t="shared" si="11"/>
        <v>0</v>
      </c>
      <c r="X81" s="217" t="s">
        <v>175</v>
      </c>
    </row>
    <row r="82" spans="1:24" s="35" customFormat="1" ht="25.5">
      <c r="A82" s="66" t="s">
        <v>6</v>
      </c>
      <c r="B82" s="233" t="s">
        <v>300</v>
      </c>
      <c r="C82" s="98">
        <v>258000</v>
      </c>
      <c r="D82" s="96">
        <f aca="true" t="shared" si="30" ref="D82:D155">+E82+F82+G82+H82</f>
        <v>0</v>
      </c>
      <c r="E82" s="96">
        <v>0</v>
      </c>
      <c r="F82" s="96">
        <v>0</v>
      </c>
      <c r="G82" s="96">
        <v>0</v>
      </c>
      <c r="H82" s="96">
        <v>0</v>
      </c>
      <c r="I82" s="96">
        <f aca="true" t="shared" si="31" ref="I82:I155">+J82+K82+L82+M82</f>
        <v>50000</v>
      </c>
      <c r="J82" s="96">
        <v>0</v>
      </c>
      <c r="K82" s="96">
        <v>45000</v>
      </c>
      <c r="L82" s="96">
        <v>0</v>
      </c>
      <c r="M82" s="96">
        <v>5000</v>
      </c>
      <c r="N82" s="96">
        <f aca="true" t="shared" si="32" ref="N82:N155">+O82+P82+Q82+R82</f>
        <v>50000</v>
      </c>
      <c r="O82" s="96">
        <v>0</v>
      </c>
      <c r="P82" s="96">
        <v>45000</v>
      </c>
      <c r="Q82" s="96">
        <v>0</v>
      </c>
      <c r="R82" s="96">
        <v>5000</v>
      </c>
      <c r="S82" s="96">
        <f aca="true" t="shared" si="33" ref="S82:S155">+D82+I82+N82</f>
        <v>100000</v>
      </c>
      <c r="T82" s="96">
        <f aca="true" t="shared" si="34" ref="T82:T155">+E82+J82+O82</f>
        <v>0</v>
      </c>
      <c r="U82" s="96">
        <f aca="true" t="shared" si="35" ref="U82:U155">+F82+K82+P82</f>
        <v>90000</v>
      </c>
      <c r="V82" s="96">
        <f aca="true" t="shared" si="36" ref="V82:V155">+G82+L82+Q82</f>
        <v>0</v>
      </c>
      <c r="W82" s="96">
        <f aca="true" t="shared" si="37" ref="W82:W155">+H82+M82+R82</f>
        <v>10000</v>
      </c>
      <c r="X82" s="217" t="s">
        <v>1</v>
      </c>
    </row>
    <row r="83" spans="1:24" s="35" customFormat="1" ht="25.5">
      <c r="A83" s="66" t="s">
        <v>7</v>
      </c>
      <c r="B83" s="233" t="s">
        <v>301</v>
      </c>
      <c r="C83" s="98">
        <v>300000</v>
      </c>
      <c r="D83" s="96">
        <f t="shared" si="30"/>
        <v>44995</v>
      </c>
      <c r="E83" s="96">
        <v>0</v>
      </c>
      <c r="F83" s="96">
        <v>44995</v>
      </c>
      <c r="G83" s="96">
        <v>0</v>
      </c>
      <c r="H83" s="96">
        <v>0</v>
      </c>
      <c r="I83" s="96">
        <f t="shared" si="31"/>
        <v>50000</v>
      </c>
      <c r="J83" s="96">
        <v>0</v>
      </c>
      <c r="K83" s="96">
        <v>45000</v>
      </c>
      <c r="L83" s="96">
        <v>0</v>
      </c>
      <c r="M83" s="96">
        <v>5000</v>
      </c>
      <c r="N83" s="96">
        <f t="shared" si="32"/>
        <v>50000</v>
      </c>
      <c r="O83" s="96">
        <v>0</v>
      </c>
      <c r="P83" s="96">
        <v>45000</v>
      </c>
      <c r="Q83" s="96">
        <v>0</v>
      </c>
      <c r="R83" s="96">
        <v>5000</v>
      </c>
      <c r="S83" s="96">
        <f t="shared" si="33"/>
        <v>144995</v>
      </c>
      <c r="T83" s="96">
        <f t="shared" si="34"/>
        <v>0</v>
      </c>
      <c r="U83" s="96">
        <f t="shared" si="35"/>
        <v>134995</v>
      </c>
      <c r="V83" s="96">
        <f t="shared" si="36"/>
        <v>0</v>
      </c>
      <c r="W83" s="96">
        <f t="shared" si="37"/>
        <v>10000</v>
      </c>
      <c r="X83" s="217" t="s">
        <v>1</v>
      </c>
    </row>
    <row r="84" spans="1:24" s="35" customFormat="1" ht="25.5">
      <c r="A84" s="66" t="s">
        <v>8</v>
      </c>
      <c r="B84" s="233" t="s">
        <v>23</v>
      </c>
      <c r="C84" s="98">
        <v>568000</v>
      </c>
      <c r="D84" s="96">
        <f t="shared" si="30"/>
        <v>0</v>
      </c>
      <c r="E84" s="96">
        <v>0</v>
      </c>
      <c r="F84" s="96">
        <v>0</v>
      </c>
      <c r="G84" s="96">
        <v>0</v>
      </c>
      <c r="H84" s="96">
        <v>0</v>
      </c>
      <c r="I84" s="96">
        <f t="shared" si="31"/>
        <v>70000</v>
      </c>
      <c r="J84" s="96">
        <v>0</v>
      </c>
      <c r="K84" s="96">
        <v>63000</v>
      </c>
      <c r="L84" s="96">
        <v>0</v>
      </c>
      <c r="M84" s="96">
        <v>7000</v>
      </c>
      <c r="N84" s="96">
        <f t="shared" si="32"/>
        <v>70000</v>
      </c>
      <c r="O84" s="96">
        <v>0</v>
      </c>
      <c r="P84" s="96">
        <v>63000</v>
      </c>
      <c r="Q84" s="96">
        <v>0</v>
      </c>
      <c r="R84" s="96">
        <v>7000</v>
      </c>
      <c r="S84" s="96">
        <f t="shared" si="33"/>
        <v>140000</v>
      </c>
      <c r="T84" s="96">
        <f t="shared" si="34"/>
        <v>0</v>
      </c>
      <c r="U84" s="96">
        <f t="shared" si="35"/>
        <v>126000</v>
      </c>
      <c r="V84" s="96">
        <f t="shared" si="36"/>
        <v>0</v>
      </c>
      <c r="W84" s="96">
        <f t="shared" si="37"/>
        <v>14000</v>
      </c>
      <c r="X84" s="217" t="s">
        <v>1</v>
      </c>
    </row>
    <row r="85" spans="1:24" s="35" customFormat="1" ht="25.5">
      <c r="A85" s="66" t="s">
        <v>9</v>
      </c>
      <c r="B85" s="233" t="s">
        <v>24</v>
      </c>
      <c r="C85" s="98">
        <v>400000</v>
      </c>
      <c r="D85" s="96">
        <f t="shared" si="30"/>
        <v>0</v>
      </c>
      <c r="E85" s="96">
        <v>0</v>
      </c>
      <c r="F85" s="96">
        <v>0</v>
      </c>
      <c r="G85" s="96">
        <v>0</v>
      </c>
      <c r="H85" s="96">
        <v>0</v>
      </c>
      <c r="I85" s="96">
        <f t="shared" si="31"/>
        <v>55000</v>
      </c>
      <c r="J85" s="96">
        <v>0</v>
      </c>
      <c r="K85" s="96">
        <v>49500</v>
      </c>
      <c r="L85" s="96">
        <v>0</v>
      </c>
      <c r="M85" s="96">
        <v>5500</v>
      </c>
      <c r="N85" s="96">
        <f t="shared" si="32"/>
        <v>55000</v>
      </c>
      <c r="O85" s="96">
        <v>0</v>
      </c>
      <c r="P85" s="96">
        <v>49500</v>
      </c>
      <c r="Q85" s="96">
        <v>0</v>
      </c>
      <c r="R85" s="96">
        <v>5500</v>
      </c>
      <c r="S85" s="96">
        <f t="shared" si="33"/>
        <v>110000</v>
      </c>
      <c r="T85" s="96">
        <f t="shared" si="34"/>
        <v>0</v>
      </c>
      <c r="U85" s="96">
        <f t="shared" si="35"/>
        <v>99000</v>
      </c>
      <c r="V85" s="96">
        <f t="shared" si="36"/>
        <v>0</v>
      </c>
      <c r="W85" s="96">
        <f t="shared" si="37"/>
        <v>11000</v>
      </c>
      <c r="X85" s="217" t="s">
        <v>1</v>
      </c>
    </row>
    <row r="86" spans="1:24" s="35" customFormat="1" ht="25.5">
      <c r="A86" s="66" t="s">
        <v>28</v>
      </c>
      <c r="B86" s="233" t="s">
        <v>25</v>
      </c>
      <c r="C86" s="98">
        <v>950000</v>
      </c>
      <c r="D86" s="96">
        <f t="shared" si="30"/>
        <v>0</v>
      </c>
      <c r="E86" s="96">
        <v>0</v>
      </c>
      <c r="F86" s="96">
        <v>0</v>
      </c>
      <c r="G86" s="96">
        <v>0</v>
      </c>
      <c r="H86" s="96">
        <v>0</v>
      </c>
      <c r="I86" s="96">
        <f t="shared" si="31"/>
        <v>55000</v>
      </c>
      <c r="J86" s="96">
        <v>0</v>
      </c>
      <c r="K86" s="96">
        <v>49500</v>
      </c>
      <c r="L86" s="96">
        <v>0</v>
      </c>
      <c r="M86" s="96">
        <v>5500</v>
      </c>
      <c r="N86" s="96">
        <f t="shared" si="32"/>
        <v>55000</v>
      </c>
      <c r="O86" s="96">
        <v>0</v>
      </c>
      <c r="P86" s="96">
        <v>49500</v>
      </c>
      <c r="Q86" s="96">
        <v>0</v>
      </c>
      <c r="R86" s="96">
        <v>5500</v>
      </c>
      <c r="S86" s="96">
        <f t="shared" si="33"/>
        <v>110000</v>
      </c>
      <c r="T86" s="96">
        <f t="shared" si="34"/>
        <v>0</v>
      </c>
      <c r="U86" s="96">
        <f t="shared" si="35"/>
        <v>99000</v>
      </c>
      <c r="V86" s="96">
        <f t="shared" si="36"/>
        <v>0</v>
      </c>
      <c r="W86" s="96">
        <f t="shared" si="37"/>
        <v>11000</v>
      </c>
      <c r="X86" s="217" t="s">
        <v>1</v>
      </c>
    </row>
    <row r="87" spans="1:24" s="35" customFormat="1" ht="25.5">
      <c r="A87" s="66" t="s">
        <v>29</v>
      </c>
      <c r="B87" s="233" t="s">
        <v>27</v>
      </c>
      <c r="C87" s="98">
        <v>224000</v>
      </c>
      <c r="D87" s="96">
        <f t="shared" si="30"/>
        <v>0</v>
      </c>
      <c r="E87" s="96">
        <v>0</v>
      </c>
      <c r="F87" s="96">
        <v>0</v>
      </c>
      <c r="G87" s="96">
        <v>0</v>
      </c>
      <c r="H87" s="96">
        <v>0</v>
      </c>
      <c r="I87" s="96">
        <f t="shared" si="31"/>
        <v>30000</v>
      </c>
      <c r="J87" s="96">
        <v>0</v>
      </c>
      <c r="K87" s="96">
        <v>27000</v>
      </c>
      <c r="L87" s="96">
        <v>0</v>
      </c>
      <c r="M87" s="96">
        <v>3000</v>
      </c>
      <c r="N87" s="96">
        <f t="shared" si="32"/>
        <v>40000</v>
      </c>
      <c r="O87" s="96">
        <v>0</v>
      </c>
      <c r="P87" s="96">
        <v>36000</v>
      </c>
      <c r="Q87" s="96">
        <v>0</v>
      </c>
      <c r="R87" s="96">
        <v>4000</v>
      </c>
      <c r="S87" s="96">
        <f t="shared" si="33"/>
        <v>70000</v>
      </c>
      <c r="T87" s="96">
        <f t="shared" si="34"/>
        <v>0</v>
      </c>
      <c r="U87" s="96">
        <f t="shared" si="35"/>
        <v>63000</v>
      </c>
      <c r="V87" s="96">
        <f t="shared" si="36"/>
        <v>0</v>
      </c>
      <c r="W87" s="96">
        <f t="shared" si="37"/>
        <v>7000</v>
      </c>
      <c r="X87" s="217" t="s">
        <v>1</v>
      </c>
    </row>
    <row r="88" spans="1:24" s="20" customFormat="1" ht="25.5">
      <c r="A88" s="66" t="s">
        <v>101</v>
      </c>
      <c r="B88" s="232" t="s">
        <v>745</v>
      </c>
      <c r="C88" s="98">
        <v>60000</v>
      </c>
      <c r="D88" s="96">
        <f t="shared" si="30"/>
        <v>0</v>
      </c>
      <c r="E88" s="96">
        <v>0</v>
      </c>
      <c r="F88" s="96">
        <v>0</v>
      </c>
      <c r="G88" s="96">
        <v>0</v>
      </c>
      <c r="H88" s="96">
        <v>0</v>
      </c>
      <c r="I88" s="96">
        <f t="shared" si="31"/>
        <v>15000</v>
      </c>
      <c r="J88" s="96">
        <v>0</v>
      </c>
      <c r="K88" s="96">
        <v>10000</v>
      </c>
      <c r="L88" s="96">
        <v>5000</v>
      </c>
      <c r="M88" s="96">
        <v>0</v>
      </c>
      <c r="N88" s="96">
        <f t="shared" si="32"/>
        <v>15000</v>
      </c>
      <c r="O88" s="96">
        <v>0</v>
      </c>
      <c r="P88" s="96">
        <v>10000</v>
      </c>
      <c r="Q88" s="96">
        <v>5000</v>
      </c>
      <c r="R88" s="96">
        <v>0</v>
      </c>
      <c r="S88" s="96">
        <f t="shared" si="33"/>
        <v>30000</v>
      </c>
      <c r="T88" s="96">
        <f t="shared" si="34"/>
        <v>0</v>
      </c>
      <c r="U88" s="96">
        <f t="shared" si="35"/>
        <v>20000</v>
      </c>
      <c r="V88" s="96">
        <f t="shared" si="36"/>
        <v>10000</v>
      </c>
      <c r="W88" s="96">
        <f t="shared" si="37"/>
        <v>0</v>
      </c>
      <c r="X88" s="217" t="s">
        <v>57</v>
      </c>
    </row>
    <row r="89" spans="1:24" s="35" customFormat="1" ht="25.5">
      <c r="A89" s="66" t="s">
        <v>30</v>
      </c>
      <c r="B89" s="232" t="s">
        <v>115</v>
      </c>
      <c r="C89" s="98">
        <v>260000</v>
      </c>
      <c r="D89" s="96">
        <f t="shared" si="30"/>
        <v>0</v>
      </c>
      <c r="E89" s="96">
        <v>0</v>
      </c>
      <c r="F89" s="96">
        <v>0</v>
      </c>
      <c r="G89" s="96">
        <v>0</v>
      </c>
      <c r="H89" s="96">
        <v>0</v>
      </c>
      <c r="I89" s="96">
        <f t="shared" si="31"/>
        <v>40000</v>
      </c>
      <c r="J89" s="96">
        <v>0</v>
      </c>
      <c r="K89" s="96">
        <v>36000</v>
      </c>
      <c r="L89" s="96">
        <v>0</v>
      </c>
      <c r="M89" s="96">
        <v>4000</v>
      </c>
      <c r="N89" s="96">
        <f t="shared" si="32"/>
        <v>45000</v>
      </c>
      <c r="O89" s="96">
        <v>0</v>
      </c>
      <c r="P89" s="96">
        <v>40500</v>
      </c>
      <c r="Q89" s="96">
        <v>0</v>
      </c>
      <c r="R89" s="96">
        <v>4500</v>
      </c>
      <c r="S89" s="96">
        <f t="shared" si="33"/>
        <v>85000</v>
      </c>
      <c r="T89" s="96">
        <f t="shared" si="34"/>
        <v>0</v>
      </c>
      <c r="U89" s="96">
        <f t="shared" si="35"/>
        <v>76500</v>
      </c>
      <c r="V89" s="96">
        <f t="shared" si="36"/>
        <v>0</v>
      </c>
      <c r="W89" s="96">
        <f t="shared" si="37"/>
        <v>8500</v>
      </c>
      <c r="X89" s="217" t="s">
        <v>1</v>
      </c>
    </row>
    <row r="90" spans="1:24" s="35" customFormat="1" ht="25.5">
      <c r="A90" s="66" t="s">
        <v>31</v>
      </c>
      <c r="B90" s="232" t="s">
        <v>302</v>
      </c>
      <c r="C90" s="98">
        <v>540000</v>
      </c>
      <c r="D90" s="96">
        <f t="shared" si="30"/>
        <v>0</v>
      </c>
      <c r="E90" s="96">
        <v>0</v>
      </c>
      <c r="F90" s="96">
        <v>0</v>
      </c>
      <c r="G90" s="96">
        <v>0</v>
      </c>
      <c r="H90" s="96">
        <v>0</v>
      </c>
      <c r="I90" s="96">
        <f t="shared" si="31"/>
        <v>60000</v>
      </c>
      <c r="J90" s="96">
        <v>0</v>
      </c>
      <c r="K90" s="96">
        <v>54000</v>
      </c>
      <c r="L90" s="96">
        <v>0</v>
      </c>
      <c r="M90" s="96">
        <v>6000</v>
      </c>
      <c r="N90" s="96">
        <f t="shared" si="32"/>
        <v>70000</v>
      </c>
      <c r="O90" s="96">
        <v>0</v>
      </c>
      <c r="P90" s="96">
        <v>63000</v>
      </c>
      <c r="Q90" s="96">
        <v>0</v>
      </c>
      <c r="R90" s="96">
        <v>7000</v>
      </c>
      <c r="S90" s="96">
        <f t="shared" si="33"/>
        <v>130000</v>
      </c>
      <c r="T90" s="96">
        <f t="shared" si="34"/>
        <v>0</v>
      </c>
      <c r="U90" s="96">
        <f t="shared" si="35"/>
        <v>117000</v>
      </c>
      <c r="V90" s="96">
        <f t="shared" si="36"/>
        <v>0</v>
      </c>
      <c r="W90" s="96">
        <f t="shared" si="37"/>
        <v>13000</v>
      </c>
      <c r="X90" s="217" t="s">
        <v>1</v>
      </c>
    </row>
    <row r="91" spans="1:24" s="35" customFormat="1" ht="38.25" customHeight="1">
      <c r="A91" s="66" t="s">
        <v>143</v>
      </c>
      <c r="B91" s="232" t="s">
        <v>303</v>
      </c>
      <c r="C91" s="98">
        <v>161000</v>
      </c>
      <c r="D91" s="96">
        <f t="shared" si="30"/>
        <v>0</v>
      </c>
      <c r="E91" s="96">
        <v>0</v>
      </c>
      <c r="F91" s="96">
        <v>0</v>
      </c>
      <c r="G91" s="96">
        <v>0</v>
      </c>
      <c r="H91" s="96">
        <v>0</v>
      </c>
      <c r="I91" s="96">
        <f t="shared" si="31"/>
        <v>25000</v>
      </c>
      <c r="J91" s="96">
        <v>0</v>
      </c>
      <c r="K91" s="96">
        <v>22500</v>
      </c>
      <c r="L91" s="96">
        <v>0</v>
      </c>
      <c r="M91" s="96">
        <v>2500</v>
      </c>
      <c r="N91" s="96">
        <f t="shared" si="32"/>
        <v>30000</v>
      </c>
      <c r="O91" s="96">
        <v>0</v>
      </c>
      <c r="P91" s="96">
        <v>27000</v>
      </c>
      <c r="Q91" s="96">
        <v>0</v>
      </c>
      <c r="R91" s="96">
        <v>3000</v>
      </c>
      <c r="S91" s="96">
        <f t="shared" si="33"/>
        <v>55000</v>
      </c>
      <c r="T91" s="96">
        <f t="shared" si="34"/>
        <v>0</v>
      </c>
      <c r="U91" s="96">
        <f t="shared" si="35"/>
        <v>49500</v>
      </c>
      <c r="V91" s="96">
        <f t="shared" si="36"/>
        <v>0</v>
      </c>
      <c r="W91" s="96">
        <f t="shared" si="37"/>
        <v>5500</v>
      </c>
      <c r="X91" s="217" t="s">
        <v>1</v>
      </c>
    </row>
    <row r="92" spans="1:24" s="35" customFormat="1" ht="25.5">
      <c r="A92" s="66" t="s">
        <v>32</v>
      </c>
      <c r="B92" s="232" t="s">
        <v>304</v>
      </c>
      <c r="C92" s="98">
        <v>280000</v>
      </c>
      <c r="D92" s="96">
        <f t="shared" si="30"/>
        <v>0</v>
      </c>
      <c r="E92" s="96">
        <v>0</v>
      </c>
      <c r="F92" s="96">
        <v>0</v>
      </c>
      <c r="G92" s="96">
        <v>0</v>
      </c>
      <c r="H92" s="96">
        <v>0</v>
      </c>
      <c r="I92" s="96">
        <f t="shared" si="31"/>
        <v>50000</v>
      </c>
      <c r="J92" s="96">
        <v>0</v>
      </c>
      <c r="K92" s="96">
        <v>45000</v>
      </c>
      <c r="L92" s="96">
        <v>0</v>
      </c>
      <c r="M92" s="96">
        <v>5000</v>
      </c>
      <c r="N92" s="96">
        <f t="shared" si="32"/>
        <v>55000</v>
      </c>
      <c r="O92" s="96">
        <v>0</v>
      </c>
      <c r="P92" s="96">
        <v>49500</v>
      </c>
      <c r="Q92" s="96">
        <v>0</v>
      </c>
      <c r="R92" s="96">
        <v>5500</v>
      </c>
      <c r="S92" s="96">
        <f t="shared" si="33"/>
        <v>105000</v>
      </c>
      <c r="T92" s="96">
        <f t="shared" si="34"/>
        <v>0</v>
      </c>
      <c r="U92" s="96">
        <f t="shared" si="35"/>
        <v>94500</v>
      </c>
      <c r="V92" s="96">
        <f t="shared" si="36"/>
        <v>0</v>
      </c>
      <c r="W92" s="96">
        <f t="shared" si="37"/>
        <v>10500</v>
      </c>
      <c r="X92" s="217" t="s">
        <v>1</v>
      </c>
    </row>
    <row r="93" spans="1:24" s="35" customFormat="1" ht="25.5">
      <c r="A93" s="66" t="s">
        <v>33</v>
      </c>
      <c r="B93" s="232" t="s">
        <v>305</v>
      </c>
      <c r="C93" s="98">
        <v>27860</v>
      </c>
      <c r="D93" s="96">
        <f t="shared" si="30"/>
        <v>1463</v>
      </c>
      <c r="E93" s="96">
        <v>0</v>
      </c>
      <c r="F93" s="96">
        <v>1393</v>
      </c>
      <c r="G93" s="96">
        <v>0</v>
      </c>
      <c r="H93" s="96">
        <v>70</v>
      </c>
      <c r="I93" s="96">
        <f t="shared" si="31"/>
        <v>0</v>
      </c>
      <c r="J93" s="96">
        <v>0</v>
      </c>
      <c r="K93" s="96">
        <v>0</v>
      </c>
      <c r="L93" s="96">
        <v>0</v>
      </c>
      <c r="M93" s="96">
        <v>0</v>
      </c>
      <c r="N93" s="96">
        <f t="shared" si="32"/>
        <v>0</v>
      </c>
      <c r="O93" s="96">
        <v>0</v>
      </c>
      <c r="P93" s="96">
        <v>0</v>
      </c>
      <c r="Q93" s="96">
        <v>0</v>
      </c>
      <c r="R93" s="96">
        <v>0</v>
      </c>
      <c r="S93" s="96">
        <f t="shared" si="33"/>
        <v>1463</v>
      </c>
      <c r="T93" s="96">
        <f t="shared" si="34"/>
        <v>0</v>
      </c>
      <c r="U93" s="96">
        <f t="shared" si="35"/>
        <v>1393</v>
      </c>
      <c r="V93" s="96">
        <f t="shared" si="36"/>
        <v>0</v>
      </c>
      <c r="W93" s="96">
        <f t="shared" si="37"/>
        <v>70</v>
      </c>
      <c r="X93" s="62" t="s">
        <v>0</v>
      </c>
    </row>
    <row r="94" spans="1:24" s="35" customFormat="1" ht="38.25">
      <c r="A94" s="66" t="s">
        <v>110</v>
      </c>
      <c r="B94" s="232" t="s">
        <v>232</v>
      </c>
      <c r="C94" s="98">
        <v>134719.6</v>
      </c>
      <c r="D94" s="96">
        <f t="shared" si="30"/>
        <v>0</v>
      </c>
      <c r="E94" s="96">
        <v>0</v>
      </c>
      <c r="F94" s="96">
        <v>0</v>
      </c>
      <c r="G94" s="96">
        <v>0</v>
      </c>
      <c r="H94" s="96">
        <v>0</v>
      </c>
      <c r="I94" s="96">
        <f t="shared" si="31"/>
        <v>600</v>
      </c>
      <c r="J94" s="96">
        <v>0</v>
      </c>
      <c r="K94" s="96">
        <v>600</v>
      </c>
      <c r="L94" s="96">
        <v>0</v>
      </c>
      <c r="M94" s="96">
        <v>0</v>
      </c>
      <c r="N94" s="96">
        <f t="shared" si="32"/>
        <v>2400</v>
      </c>
      <c r="O94" s="96">
        <v>0</v>
      </c>
      <c r="P94" s="96">
        <v>2400</v>
      </c>
      <c r="Q94" s="96">
        <v>0</v>
      </c>
      <c r="R94" s="96">
        <v>0</v>
      </c>
      <c r="S94" s="96">
        <f t="shared" si="33"/>
        <v>3000</v>
      </c>
      <c r="T94" s="96">
        <f t="shared" si="34"/>
        <v>0</v>
      </c>
      <c r="U94" s="96">
        <f t="shared" si="35"/>
        <v>3000</v>
      </c>
      <c r="V94" s="96">
        <f t="shared" si="36"/>
        <v>0</v>
      </c>
      <c r="W94" s="96">
        <f t="shared" si="37"/>
        <v>0</v>
      </c>
      <c r="X94" s="62" t="s">
        <v>142</v>
      </c>
    </row>
    <row r="95" spans="1:24" s="20" customFormat="1" ht="38.25">
      <c r="A95" s="66" t="s">
        <v>123</v>
      </c>
      <c r="B95" s="232" t="s">
        <v>540</v>
      </c>
      <c r="C95" s="98">
        <v>27500</v>
      </c>
      <c r="D95" s="96">
        <f t="shared" si="30"/>
        <v>0</v>
      </c>
      <c r="E95" s="96">
        <v>0</v>
      </c>
      <c r="F95" s="96">
        <v>0</v>
      </c>
      <c r="G95" s="96">
        <v>0</v>
      </c>
      <c r="H95" s="96">
        <v>0</v>
      </c>
      <c r="I95" s="96">
        <f t="shared" si="31"/>
        <v>4000</v>
      </c>
      <c r="J95" s="96">
        <v>0</v>
      </c>
      <c r="K95" s="96">
        <v>2000</v>
      </c>
      <c r="L95" s="96">
        <v>2000</v>
      </c>
      <c r="M95" s="96">
        <v>0</v>
      </c>
      <c r="N95" s="96">
        <f t="shared" si="32"/>
        <v>3800</v>
      </c>
      <c r="O95" s="96">
        <v>0</v>
      </c>
      <c r="P95" s="96">
        <v>3000</v>
      </c>
      <c r="Q95" s="96">
        <v>800</v>
      </c>
      <c r="R95" s="96">
        <v>0</v>
      </c>
      <c r="S95" s="96">
        <f t="shared" si="33"/>
        <v>7800</v>
      </c>
      <c r="T95" s="96">
        <f t="shared" si="34"/>
        <v>0</v>
      </c>
      <c r="U95" s="96">
        <f t="shared" si="35"/>
        <v>5000</v>
      </c>
      <c r="V95" s="96">
        <f t="shared" si="36"/>
        <v>2800</v>
      </c>
      <c r="W95" s="96">
        <f t="shared" si="37"/>
        <v>0</v>
      </c>
      <c r="X95" s="62" t="s">
        <v>541</v>
      </c>
    </row>
    <row r="96" spans="1:24" s="20" customFormat="1" ht="25.5">
      <c r="A96" s="66" t="s">
        <v>125</v>
      </c>
      <c r="B96" s="232" t="s">
        <v>124</v>
      </c>
      <c r="C96" s="98">
        <v>25000</v>
      </c>
      <c r="D96" s="96">
        <f t="shared" si="30"/>
        <v>0</v>
      </c>
      <c r="E96" s="96">
        <v>0</v>
      </c>
      <c r="F96" s="96">
        <v>0</v>
      </c>
      <c r="G96" s="96">
        <v>0</v>
      </c>
      <c r="H96" s="96">
        <v>0</v>
      </c>
      <c r="I96" s="96">
        <f t="shared" si="31"/>
        <v>4000</v>
      </c>
      <c r="J96" s="96">
        <v>0</v>
      </c>
      <c r="K96" s="96">
        <v>4000</v>
      </c>
      <c r="L96" s="96">
        <v>0</v>
      </c>
      <c r="M96" s="96">
        <v>0</v>
      </c>
      <c r="N96" s="96">
        <f t="shared" si="32"/>
        <v>3000</v>
      </c>
      <c r="O96" s="96">
        <v>0</v>
      </c>
      <c r="P96" s="96">
        <v>3000</v>
      </c>
      <c r="Q96" s="96">
        <v>0</v>
      </c>
      <c r="R96" s="96">
        <v>0</v>
      </c>
      <c r="S96" s="96">
        <f t="shared" si="33"/>
        <v>7000</v>
      </c>
      <c r="T96" s="96">
        <f t="shared" si="34"/>
        <v>0</v>
      </c>
      <c r="U96" s="96">
        <f t="shared" si="35"/>
        <v>7000</v>
      </c>
      <c r="V96" s="96">
        <f t="shared" si="36"/>
        <v>0</v>
      </c>
      <c r="W96" s="96">
        <f t="shared" si="37"/>
        <v>0</v>
      </c>
      <c r="X96" s="62" t="s">
        <v>175</v>
      </c>
    </row>
    <row r="97" spans="1:24" s="20" customFormat="1" ht="25.5">
      <c r="A97" s="66" t="s">
        <v>159</v>
      </c>
      <c r="B97" s="232" t="s">
        <v>432</v>
      </c>
      <c r="C97" s="98">
        <v>32000</v>
      </c>
      <c r="D97" s="96">
        <f t="shared" si="30"/>
        <v>29580</v>
      </c>
      <c r="E97" s="96">
        <v>0</v>
      </c>
      <c r="F97" s="96">
        <v>28880</v>
      </c>
      <c r="G97" s="96">
        <v>0</v>
      </c>
      <c r="H97" s="96">
        <v>700</v>
      </c>
      <c r="I97" s="96">
        <f t="shared" si="31"/>
        <v>2420</v>
      </c>
      <c r="J97" s="96">
        <v>0</v>
      </c>
      <c r="K97" s="96">
        <v>1520</v>
      </c>
      <c r="L97" s="96">
        <v>0</v>
      </c>
      <c r="M97" s="96">
        <v>900</v>
      </c>
      <c r="N97" s="96">
        <f t="shared" si="32"/>
        <v>0</v>
      </c>
      <c r="O97" s="96">
        <v>0</v>
      </c>
      <c r="P97" s="96">
        <v>0</v>
      </c>
      <c r="Q97" s="96">
        <v>0</v>
      </c>
      <c r="R97" s="96">
        <v>0</v>
      </c>
      <c r="S97" s="96">
        <f t="shared" si="33"/>
        <v>32000</v>
      </c>
      <c r="T97" s="96">
        <f t="shared" si="34"/>
        <v>0</v>
      </c>
      <c r="U97" s="96">
        <f t="shared" si="35"/>
        <v>30400</v>
      </c>
      <c r="V97" s="96">
        <f t="shared" si="36"/>
        <v>0</v>
      </c>
      <c r="W97" s="96">
        <f t="shared" si="37"/>
        <v>1600</v>
      </c>
      <c r="X97" s="62" t="s">
        <v>160</v>
      </c>
    </row>
    <row r="98" spans="1:24" s="18" customFormat="1" ht="18" customHeight="1">
      <c r="A98" s="66">
        <v>0</v>
      </c>
      <c r="B98" s="67" t="s">
        <v>509</v>
      </c>
      <c r="C98" s="96">
        <f aca="true" t="shared" si="38" ref="C98:R98">SUM(C78:C97)</f>
        <v>4733329.6</v>
      </c>
      <c r="D98" s="96">
        <f t="shared" si="38"/>
        <v>76038</v>
      </c>
      <c r="E98" s="96">
        <f t="shared" si="38"/>
        <v>0</v>
      </c>
      <c r="F98" s="96">
        <f t="shared" si="38"/>
        <v>75268</v>
      </c>
      <c r="G98" s="96">
        <f t="shared" si="38"/>
        <v>0</v>
      </c>
      <c r="H98" s="96">
        <f t="shared" si="38"/>
        <v>770</v>
      </c>
      <c r="I98" s="96">
        <f t="shared" si="38"/>
        <v>653520</v>
      </c>
      <c r="J98" s="96">
        <f t="shared" si="38"/>
        <v>12500</v>
      </c>
      <c r="K98" s="96">
        <f t="shared" si="38"/>
        <v>584620</v>
      </c>
      <c r="L98" s="96">
        <f t="shared" si="38"/>
        <v>7000</v>
      </c>
      <c r="M98" s="96">
        <f t="shared" si="38"/>
        <v>49400</v>
      </c>
      <c r="N98" s="96">
        <f t="shared" si="38"/>
        <v>695200</v>
      </c>
      <c r="O98" s="96">
        <f t="shared" si="38"/>
        <v>13000</v>
      </c>
      <c r="P98" s="96">
        <f t="shared" si="38"/>
        <v>619400</v>
      </c>
      <c r="Q98" s="96">
        <f t="shared" si="38"/>
        <v>10800</v>
      </c>
      <c r="R98" s="96">
        <f t="shared" si="38"/>
        <v>52000</v>
      </c>
      <c r="S98" s="96">
        <f t="shared" si="33"/>
        <v>1424758</v>
      </c>
      <c r="T98" s="96">
        <f t="shared" si="34"/>
        <v>25500</v>
      </c>
      <c r="U98" s="96">
        <f t="shared" si="35"/>
        <v>1279288</v>
      </c>
      <c r="V98" s="96">
        <f t="shared" si="36"/>
        <v>17800</v>
      </c>
      <c r="W98" s="96">
        <f t="shared" si="37"/>
        <v>102170</v>
      </c>
      <c r="X98" s="215"/>
    </row>
    <row r="99" spans="1:24" s="18" customFormat="1" ht="13.5" customHeight="1">
      <c r="A99" s="66"/>
      <c r="B99" s="67" t="s">
        <v>511</v>
      </c>
      <c r="C99" s="96">
        <f>+C98+C76</f>
        <v>4875048.6</v>
      </c>
      <c r="D99" s="96">
        <f aca="true" t="shared" si="39" ref="D99:R99">+D98+D76</f>
        <v>92184</v>
      </c>
      <c r="E99" s="96">
        <f t="shared" si="39"/>
        <v>0</v>
      </c>
      <c r="F99" s="96">
        <f t="shared" si="39"/>
        <v>84816</v>
      </c>
      <c r="G99" s="96">
        <f t="shared" si="39"/>
        <v>4470</v>
      </c>
      <c r="H99" s="96">
        <f t="shared" si="39"/>
        <v>2898</v>
      </c>
      <c r="I99" s="96">
        <f t="shared" si="39"/>
        <v>667520</v>
      </c>
      <c r="J99" s="96">
        <f t="shared" si="39"/>
        <v>12500</v>
      </c>
      <c r="K99" s="96">
        <f t="shared" si="39"/>
        <v>592620</v>
      </c>
      <c r="L99" s="96">
        <f t="shared" si="39"/>
        <v>13000</v>
      </c>
      <c r="M99" s="96">
        <f t="shared" si="39"/>
        <v>49400</v>
      </c>
      <c r="N99" s="96">
        <f t="shared" si="39"/>
        <v>702490</v>
      </c>
      <c r="O99" s="96">
        <f t="shared" si="39"/>
        <v>13000</v>
      </c>
      <c r="P99" s="96">
        <f t="shared" si="39"/>
        <v>625690</v>
      </c>
      <c r="Q99" s="96">
        <f t="shared" si="39"/>
        <v>11800</v>
      </c>
      <c r="R99" s="96">
        <f t="shared" si="39"/>
        <v>52000</v>
      </c>
      <c r="S99" s="96">
        <f t="shared" si="33"/>
        <v>1462194</v>
      </c>
      <c r="T99" s="96">
        <f t="shared" si="34"/>
        <v>25500</v>
      </c>
      <c r="U99" s="96">
        <f t="shared" si="35"/>
        <v>1303126</v>
      </c>
      <c r="V99" s="96">
        <f t="shared" si="36"/>
        <v>29270</v>
      </c>
      <c r="W99" s="96">
        <f t="shared" si="37"/>
        <v>104298</v>
      </c>
      <c r="X99" s="215"/>
    </row>
    <row r="100" spans="1:24" s="273" customFormat="1" ht="14.25" customHeight="1">
      <c r="A100" s="479" t="s">
        <v>433</v>
      </c>
      <c r="B100" s="479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71"/>
    </row>
    <row r="101" spans="1:24" s="18" customFormat="1" ht="15.75" customHeight="1">
      <c r="A101" s="66"/>
      <c r="B101" s="62" t="s">
        <v>187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62"/>
    </row>
    <row r="102" spans="1:24" s="20" customFormat="1" ht="39" customHeight="1">
      <c r="A102" s="66" t="s">
        <v>35</v>
      </c>
      <c r="B102" s="227" t="s">
        <v>746</v>
      </c>
      <c r="C102" s="96">
        <v>70560</v>
      </c>
      <c r="D102" s="96">
        <f>+E102+F102+G102+H102</f>
        <v>754</v>
      </c>
      <c r="E102" s="96">
        <v>754</v>
      </c>
      <c r="F102" s="96">
        <v>0</v>
      </c>
      <c r="G102" s="96">
        <v>0</v>
      </c>
      <c r="H102" s="96">
        <v>0</v>
      </c>
      <c r="I102" s="96">
        <f>+J102+K102+L102+M102</f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f>+O102+P102+Q102+R102</f>
        <v>0</v>
      </c>
      <c r="O102" s="96">
        <v>0</v>
      </c>
      <c r="P102" s="96">
        <v>0</v>
      </c>
      <c r="Q102" s="96">
        <v>0</v>
      </c>
      <c r="R102" s="96">
        <v>0</v>
      </c>
      <c r="S102" s="96">
        <f>+D102+I102+N102</f>
        <v>754</v>
      </c>
      <c r="T102" s="96">
        <f>+E102+J102+O102</f>
        <v>754</v>
      </c>
      <c r="U102" s="96">
        <f>+F102+K102+P102</f>
        <v>0</v>
      </c>
      <c r="V102" s="96">
        <f>+G102+L102+Q102</f>
        <v>0</v>
      </c>
      <c r="W102" s="96">
        <f>+H102+M102+R102</f>
        <v>0</v>
      </c>
      <c r="X102" s="62" t="s">
        <v>173</v>
      </c>
    </row>
    <row r="103" spans="1:24" s="20" customFormat="1" ht="38.25">
      <c r="A103" s="66" t="s">
        <v>89</v>
      </c>
      <c r="B103" s="67" t="s">
        <v>747</v>
      </c>
      <c r="C103" s="96">
        <v>76449</v>
      </c>
      <c r="D103" s="96">
        <f t="shared" si="30"/>
        <v>8779</v>
      </c>
      <c r="E103" s="96">
        <v>5745</v>
      </c>
      <c r="F103" s="96">
        <v>2194</v>
      </c>
      <c r="G103" s="96">
        <v>840</v>
      </c>
      <c r="H103" s="96">
        <v>0</v>
      </c>
      <c r="I103" s="96">
        <f t="shared" si="31"/>
        <v>0</v>
      </c>
      <c r="J103" s="96">
        <v>0</v>
      </c>
      <c r="K103" s="96">
        <v>0</v>
      </c>
      <c r="L103" s="96">
        <v>0</v>
      </c>
      <c r="M103" s="96">
        <v>0</v>
      </c>
      <c r="N103" s="96">
        <f t="shared" si="32"/>
        <v>0</v>
      </c>
      <c r="O103" s="96">
        <v>0</v>
      </c>
      <c r="P103" s="96">
        <v>0</v>
      </c>
      <c r="Q103" s="96">
        <v>0</v>
      </c>
      <c r="R103" s="96">
        <v>0</v>
      </c>
      <c r="S103" s="96">
        <f t="shared" si="33"/>
        <v>8779</v>
      </c>
      <c r="T103" s="96">
        <f t="shared" si="34"/>
        <v>5745</v>
      </c>
      <c r="U103" s="96">
        <f t="shared" si="35"/>
        <v>2194</v>
      </c>
      <c r="V103" s="96">
        <f t="shared" si="36"/>
        <v>840</v>
      </c>
      <c r="W103" s="96">
        <f t="shared" si="37"/>
        <v>0</v>
      </c>
      <c r="X103" s="215" t="s">
        <v>127</v>
      </c>
    </row>
    <row r="104" spans="1:24" s="20" customFormat="1" ht="51">
      <c r="A104" s="296" t="s">
        <v>36</v>
      </c>
      <c r="B104" s="297" t="s">
        <v>774</v>
      </c>
      <c r="C104" s="96">
        <v>93590</v>
      </c>
      <c r="D104" s="96">
        <f t="shared" si="30"/>
        <v>36578</v>
      </c>
      <c r="E104" s="96">
        <v>3252</v>
      </c>
      <c r="F104" s="96">
        <v>33326</v>
      </c>
      <c r="G104" s="96">
        <v>0</v>
      </c>
      <c r="H104" s="96">
        <v>0</v>
      </c>
      <c r="I104" s="96">
        <f t="shared" si="31"/>
        <v>26085</v>
      </c>
      <c r="J104" s="96">
        <v>1761</v>
      </c>
      <c r="K104" s="96">
        <v>24324</v>
      </c>
      <c r="L104" s="96">
        <v>0</v>
      </c>
      <c r="M104" s="96">
        <v>0</v>
      </c>
      <c r="N104" s="96">
        <f t="shared" si="32"/>
        <v>0</v>
      </c>
      <c r="O104" s="96">
        <v>0</v>
      </c>
      <c r="P104" s="96">
        <v>0</v>
      </c>
      <c r="Q104" s="96">
        <v>0</v>
      </c>
      <c r="R104" s="96">
        <v>0</v>
      </c>
      <c r="S104" s="96">
        <f t="shared" si="33"/>
        <v>62663</v>
      </c>
      <c r="T104" s="96">
        <f t="shared" si="34"/>
        <v>5013</v>
      </c>
      <c r="U104" s="96">
        <f t="shared" si="35"/>
        <v>57650</v>
      </c>
      <c r="V104" s="96">
        <f t="shared" si="36"/>
        <v>0</v>
      </c>
      <c r="W104" s="96">
        <f t="shared" si="37"/>
        <v>0</v>
      </c>
      <c r="X104" s="215" t="s">
        <v>78</v>
      </c>
    </row>
    <row r="105" spans="1:24" s="20" customFormat="1" ht="25.5">
      <c r="A105" s="66" t="s">
        <v>158</v>
      </c>
      <c r="B105" s="67" t="s">
        <v>306</v>
      </c>
      <c r="C105" s="96">
        <v>51342</v>
      </c>
      <c r="D105" s="96">
        <f t="shared" si="30"/>
        <v>22163</v>
      </c>
      <c r="E105" s="96">
        <v>11503</v>
      </c>
      <c r="F105" s="96">
        <v>10660</v>
      </c>
      <c r="G105" s="96">
        <v>0</v>
      </c>
      <c r="H105" s="96">
        <v>0</v>
      </c>
      <c r="I105" s="96">
        <f t="shared" si="31"/>
        <v>18943</v>
      </c>
      <c r="J105" s="96">
        <v>11503</v>
      </c>
      <c r="K105" s="96">
        <v>7440</v>
      </c>
      <c r="L105" s="96">
        <v>0</v>
      </c>
      <c r="M105" s="96">
        <v>0</v>
      </c>
      <c r="N105" s="96">
        <f t="shared" si="32"/>
        <v>0</v>
      </c>
      <c r="O105" s="96">
        <v>0</v>
      </c>
      <c r="P105" s="96">
        <v>0</v>
      </c>
      <c r="Q105" s="96">
        <v>0</v>
      </c>
      <c r="R105" s="96">
        <v>0</v>
      </c>
      <c r="S105" s="96">
        <f t="shared" si="33"/>
        <v>41106</v>
      </c>
      <c r="T105" s="96">
        <f t="shared" si="34"/>
        <v>23006</v>
      </c>
      <c r="U105" s="96">
        <f aca="true" t="shared" si="40" ref="U105:U111">+F105+K105+P105</f>
        <v>18100</v>
      </c>
      <c r="V105" s="96">
        <f t="shared" si="36"/>
        <v>0</v>
      </c>
      <c r="W105" s="96">
        <f aca="true" t="shared" si="41" ref="W105:W111">+H105+M105+R105</f>
        <v>0</v>
      </c>
      <c r="X105" s="215" t="s">
        <v>842</v>
      </c>
    </row>
    <row r="106" spans="1:24" s="35" customFormat="1" ht="25.5">
      <c r="A106" s="66" t="s">
        <v>99</v>
      </c>
      <c r="B106" s="229" t="s">
        <v>686</v>
      </c>
      <c r="C106" s="96">
        <v>51578</v>
      </c>
      <c r="D106" s="96">
        <f>+E106+F106+G106+H106</f>
        <v>2579</v>
      </c>
      <c r="E106" s="96">
        <v>129</v>
      </c>
      <c r="F106" s="96">
        <v>2450</v>
      </c>
      <c r="G106" s="96">
        <v>0</v>
      </c>
      <c r="H106" s="96">
        <v>0</v>
      </c>
      <c r="I106" s="96">
        <f t="shared" si="31"/>
        <v>0</v>
      </c>
      <c r="J106" s="96">
        <v>0</v>
      </c>
      <c r="K106" s="96">
        <v>0</v>
      </c>
      <c r="L106" s="96">
        <v>0</v>
      </c>
      <c r="M106" s="96">
        <v>0</v>
      </c>
      <c r="N106" s="96">
        <f t="shared" si="32"/>
        <v>0</v>
      </c>
      <c r="O106" s="96">
        <v>0</v>
      </c>
      <c r="P106" s="96">
        <v>0</v>
      </c>
      <c r="Q106" s="96">
        <v>0</v>
      </c>
      <c r="R106" s="96">
        <v>0</v>
      </c>
      <c r="S106" s="96">
        <f aca="true" t="shared" si="42" ref="S106:T111">+D106+I106+N106</f>
        <v>2579</v>
      </c>
      <c r="T106" s="96">
        <f t="shared" si="42"/>
        <v>129</v>
      </c>
      <c r="U106" s="96">
        <f t="shared" si="40"/>
        <v>2450</v>
      </c>
      <c r="V106" s="96">
        <f aca="true" t="shared" si="43" ref="V106:V111">+G106+L106+Q106</f>
        <v>0</v>
      </c>
      <c r="W106" s="96">
        <f t="shared" si="41"/>
        <v>0</v>
      </c>
      <c r="X106" s="51" t="s">
        <v>0</v>
      </c>
    </row>
    <row r="107" spans="1:24" s="20" customFormat="1" ht="25.5">
      <c r="A107" s="66" t="s">
        <v>199</v>
      </c>
      <c r="B107" s="234" t="s">
        <v>687</v>
      </c>
      <c r="C107" s="96">
        <v>151500</v>
      </c>
      <c r="D107" s="96">
        <f>+E107+F107+G107+H107</f>
        <v>19542</v>
      </c>
      <c r="E107" s="96">
        <v>2441</v>
      </c>
      <c r="F107" s="96">
        <v>17101</v>
      </c>
      <c r="G107" s="96">
        <v>0</v>
      </c>
      <c r="H107" s="96">
        <v>0</v>
      </c>
      <c r="I107" s="96">
        <f>+J107+K107+L107+M107</f>
        <v>3345</v>
      </c>
      <c r="J107" s="96">
        <v>145</v>
      </c>
      <c r="K107" s="96">
        <v>3200</v>
      </c>
      <c r="L107" s="96">
        <v>0</v>
      </c>
      <c r="M107" s="96">
        <v>0</v>
      </c>
      <c r="N107" s="96">
        <f>+O107+P107+Q107+R107</f>
        <v>0</v>
      </c>
      <c r="O107" s="96">
        <v>0</v>
      </c>
      <c r="P107" s="96">
        <v>0</v>
      </c>
      <c r="Q107" s="96">
        <v>0</v>
      </c>
      <c r="R107" s="96">
        <v>0</v>
      </c>
      <c r="S107" s="96">
        <f t="shared" si="42"/>
        <v>22887</v>
      </c>
      <c r="T107" s="96">
        <f t="shared" si="42"/>
        <v>2586</v>
      </c>
      <c r="U107" s="96">
        <f t="shared" si="40"/>
        <v>20301</v>
      </c>
      <c r="V107" s="96">
        <f t="shared" si="43"/>
        <v>0</v>
      </c>
      <c r="W107" s="96">
        <f t="shared" si="41"/>
        <v>0</v>
      </c>
      <c r="X107" s="215" t="s">
        <v>0</v>
      </c>
    </row>
    <row r="108" spans="1:24" s="20" customFormat="1" ht="25.5">
      <c r="A108" s="66" t="s">
        <v>62</v>
      </c>
      <c r="B108" s="234" t="s">
        <v>688</v>
      </c>
      <c r="C108" s="96">
        <v>53200</v>
      </c>
      <c r="D108" s="96">
        <f>+E108+F108+G108+H108</f>
        <v>31920</v>
      </c>
      <c r="E108" s="96">
        <v>1756</v>
      </c>
      <c r="F108" s="96">
        <v>30164</v>
      </c>
      <c r="G108" s="96">
        <v>0</v>
      </c>
      <c r="H108" s="96">
        <v>0</v>
      </c>
      <c r="I108" s="96">
        <f>+J108+K108+L108+M108</f>
        <v>2660</v>
      </c>
      <c r="J108" s="96">
        <v>0</v>
      </c>
      <c r="K108" s="96">
        <v>2660</v>
      </c>
      <c r="L108" s="96">
        <v>0</v>
      </c>
      <c r="M108" s="96">
        <v>0</v>
      </c>
      <c r="N108" s="96">
        <f>+O108+P108+Q108+R108</f>
        <v>0</v>
      </c>
      <c r="O108" s="96">
        <v>0</v>
      </c>
      <c r="P108" s="96">
        <v>0</v>
      </c>
      <c r="Q108" s="96">
        <v>0</v>
      </c>
      <c r="R108" s="96">
        <v>0</v>
      </c>
      <c r="S108" s="96">
        <f t="shared" si="42"/>
        <v>34580</v>
      </c>
      <c r="T108" s="96">
        <f t="shared" si="42"/>
        <v>1756</v>
      </c>
      <c r="U108" s="96">
        <f t="shared" si="40"/>
        <v>32824</v>
      </c>
      <c r="V108" s="96">
        <f t="shared" si="43"/>
        <v>0</v>
      </c>
      <c r="W108" s="96">
        <f t="shared" si="41"/>
        <v>0</v>
      </c>
      <c r="X108" s="215" t="s">
        <v>0</v>
      </c>
    </row>
    <row r="109" spans="1:24" s="20" customFormat="1" ht="25.5">
      <c r="A109" s="66" t="s">
        <v>200</v>
      </c>
      <c r="B109" s="297" t="s">
        <v>434</v>
      </c>
      <c r="C109" s="96">
        <v>22105</v>
      </c>
      <c r="D109" s="96">
        <f>+E109+F109+G109+H109</f>
        <v>8071</v>
      </c>
      <c r="E109" s="96">
        <v>1371</v>
      </c>
      <c r="F109" s="96">
        <v>6700</v>
      </c>
      <c r="G109" s="96">
        <v>0</v>
      </c>
      <c r="H109" s="96">
        <v>0</v>
      </c>
      <c r="I109" s="96">
        <f>+J109+K109+L109+M109</f>
        <v>2260</v>
      </c>
      <c r="J109" s="96">
        <v>297</v>
      </c>
      <c r="K109" s="96">
        <v>1963</v>
      </c>
      <c r="L109" s="96">
        <v>0</v>
      </c>
      <c r="M109" s="96">
        <v>0</v>
      </c>
      <c r="N109" s="96">
        <f>+O109+P109+Q109+R109</f>
        <v>0</v>
      </c>
      <c r="O109" s="96">
        <v>0</v>
      </c>
      <c r="P109" s="96">
        <v>0</v>
      </c>
      <c r="Q109" s="96">
        <v>0</v>
      </c>
      <c r="R109" s="96">
        <v>0</v>
      </c>
      <c r="S109" s="96">
        <f t="shared" si="42"/>
        <v>10331</v>
      </c>
      <c r="T109" s="96">
        <f t="shared" si="42"/>
        <v>1668</v>
      </c>
      <c r="U109" s="96">
        <f t="shared" si="40"/>
        <v>8663</v>
      </c>
      <c r="V109" s="96">
        <f t="shared" si="43"/>
        <v>0</v>
      </c>
      <c r="W109" s="96">
        <f t="shared" si="41"/>
        <v>0</v>
      </c>
      <c r="X109" s="258" t="s">
        <v>175</v>
      </c>
    </row>
    <row r="110" spans="1:24" s="20" customFormat="1" ht="38.25" customHeight="1">
      <c r="A110" s="66" t="s">
        <v>201</v>
      </c>
      <c r="B110" s="67" t="s">
        <v>435</v>
      </c>
      <c r="C110" s="96">
        <v>194000</v>
      </c>
      <c r="D110" s="96">
        <f>+E110+F110+G110+H110</f>
        <v>58016</v>
      </c>
      <c r="E110" s="96">
        <v>2797</v>
      </c>
      <c r="F110" s="96">
        <v>8000</v>
      </c>
      <c r="G110" s="96">
        <v>47219</v>
      </c>
      <c r="H110" s="96">
        <v>0</v>
      </c>
      <c r="I110" s="96">
        <f>+J110+K110+L110+M110</f>
        <v>48029</v>
      </c>
      <c r="J110" s="96">
        <v>6619</v>
      </c>
      <c r="K110" s="96">
        <v>14000</v>
      </c>
      <c r="L110" s="96">
        <v>27410</v>
      </c>
      <c r="M110" s="96">
        <v>0</v>
      </c>
      <c r="N110" s="96">
        <f>+O110+P110+Q110+R110</f>
        <v>13507</v>
      </c>
      <c r="O110" s="96">
        <v>177</v>
      </c>
      <c r="P110" s="96">
        <v>13000</v>
      </c>
      <c r="Q110" s="96">
        <v>330</v>
      </c>
      <c r="R110" s="96">
        <v>0</v>
      </c>
      <c r="S110" s="96">
        <f t="shared" si="42"/>
        <v>119552</v>
      </c>
      <c r="T110" s="96">
        <f t="shared" si="42"/>
        <v>9593</v>
      </c>
      <c r="U110" s="96">
        <f t="shared" si="40"/>
        <v>35000</v>
      </c>
      <c r="V110" s="96">
        <f t="shared" si="43"/>
        <v>74959</v>
      </c>
      <c r="W110" s="96">
        <f t="shared" si="41"/>
        <v>0</v>
      </c>
      <c r="X110" s="217" t="s">
        <v>79</v>
      </c>
    </row>
    <row r="111" spans="1:24" s="35" customFormat="1" ht="14.25" customHeight="1">
      <c r="A111" s="66"/>
      <c r="B111" s="227" t="s">
        <v>509</v>
      </c>
      <c r="C111" s="96">
        <f>SUM(C102:C110)</f>
        <v>764324</v>
      </c>
      <c r="D111" s="96">
        <f aca="true" t="shared" si="44" ref="D111:R111">SUM(D102:D110)</f>
        <v>188402</v>
      </c>
      <c r="E111" s="96">
        <f t="shared" si="44"/>
        <v>29748</v>
      </c>
      <c r="F111" s="96">
        <f t="shared" si="44"/>
        <v>110595</v>
      </c>
      <c r="G111" s="96">
        <f t="shared" si="44"/>
        <v>48059</v>
      </c>
      <c r="H111" s="96">
        <f t="shared" si="44"/>
        <v>0</v>
      </c>
      <c r="I111" s="96">
        <f t="shared" si="44"/>
        <v>101322</v>
      </c>
      <c r="J111" s="96">
        <f t="shared" si="44"/>
        <v>20325</v>
      </c>
      <c r="K111" s="96">
        <f t="shared" si="44"/>
        <v>53587</v>
      </c>
      <c r="L111" s="96">
        <f t="shared" si="44"/>
        <v>27410</v>
      </c>
      <c r="M111" s="96">
        <f t="shared" si="44"/>
        <v>0</v>
      </c>
      <c r="N111" s="96">
        <f t="shared" si="44"/>
        <v>13507</v>
      </c>
      <c r="O111" s="96">
        <f t="shared" si="44"/>
        <v>177</v>
      </c>
      <c r="P111" s="96">
        <f t="shared" si="44"/>
        <v>13000</v>
      </c>
      <c r="Q111" s="96">
        <f t="shared" si="44"/>
        <v>330</v>
      </c>
      <c r="R111" s="96">
        <f t="shared" si="44"/>
        <v>0</v>
      </c>
      <c r="S111" s="96">
        <f t="shared" si="42"/>
        <v>303231</v>
      </c>
      <c r="T111" s="96">
        <f>+E111+J111+O111</f>
        <v>50250</v>
      </c>
      <c r="U111" s="96">
        <f t="shared" si="40"/>
        <v>177182</v>
      </c>
      <c r="V111" s="96">
        <f t="shared" si="43"/>
        <v>75799</v>
      </c>
      <c r="W111" s="96">
        <f t="shared" si="41"/>
        <v>0</v>
      </c>
      <c r="X111" s="215"/>
    </row>
    <row r="112" spans="1:24" s="35" customFormat="1" ht="15.75" customHeight="1">
      <c r="A112" s="66"/>
      <c r="B112" s="62" t="s">
        <v>289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217"/>
    </row>
    <row r="113" spans="1:24" s="273" customFormat="1" ht="25.5">
      <c r="A113" s="259" t="s">
        <v>202</v>
      </c>
      <c r="B113" s="280" t="s">
        <v>307</v>
      </c>
      <c r="C113" s="261">
        <v>180000</v>
      </c>
      <c r="D113" s="261">
        <f t="shared" si="30"/>
        <v>0</v>
      </c>
      <c r="E113" s="261">
        <v>0</v>
      </c>
      <c r="F113" s="261">
        <v>0</v>
      </c>
      <c r="G113" s="261">
        <v>0</v>
      </c>
      <c r="H113" s="261">
        <v>0</v>
      </c>
      <c r="I113" s="261">
        <f t="shared" si="31"/>
        <v>33000</v>
      </c>
      <c r="J113" s="261">
        <v>3000</v>
      </c>
      <c r="K113" s="261">
        <v>30000</v>
      </c>
      <c r="L113" s="261">
        <v>0</v>
      </c>
      <c r="M113" s="261">
        <v>0</v>
      </c>
      <c r="N113" s="261">
        <f t="shared" si="32"/>
        <v>44000</v>
      </c>
      <c r="O113" s="261">
        <v>4000</v>
      </c>
      <c r="P113" s="261">
        <v>40000</v>
      </c>
      <c r="Q113" s="261">
        <v>0</v>
      </c>
      <c r="R113" s="261">
        <v>0</v>
      </c>
      <c r="S113" s="261">
        <f t="shared" si="33"/>
        <v>77000</v>
      </c>
      <c r="T113" s="261">
        <f t="shared" si="34"/>
        <v>7000</v>
      </c>
      <c r="U113" s="261">
        <f t="shared" si="35"/>
        <v>70000</v>
      </c>
      <c r="V113" s="261">
        <f t="shared" si="36"/>
        <v>0</v>
      </c>
      <c r="W113" s="261">
        <f t="shared" si="37"/>
        <v>0</v>
      </c>
      <c r="X113" s="281" t="s">
        <v>1</v>
      </c>
    </row>
    <row r="114" spans="1:24" s="35" customFormat="1" ht="25.5">
      <c r="A114" s="66" t="s">
        <v>40</v>
      </c>
      <c r="B114" s="67" t="s">
        <v>241</v>
      </c>
      <c r="C114" s="96">
        <v>58000</v>
      </c>
      <c r="D114" s="96">
        <f t="shared" si="30"/>
        <v>0</v>
      </c>
      <c r="E114" s="96">
        <v>0</v>
      </c>
      <c r="F114" s="96">
        <v>0</v>
      </c>
      <c r="G114" s="96">
        <v>0</v>
      </c>
      <c r="H114" s="96">
        <v>0</v>
      </c>
      <c r="I114" s="96">
        <f t="shared" si="31"/>
        <v>19800</v>
      </c>
      <c r="J114" s="96">
        <v>1800</v>
      </c>
      <c r="K114" s="96">
        <v>18000</v>
      </c>
      <c r="L114" s="96">
        <v>0</v>
      </c>
      <c r="M114" s="96">
        <v>0</v>
      </c>
      <c r="N114" s="96">
        <f t="shared" si="32"/>
        <v>19800</v>
      </c>
      <c r="O114" s="96">
        <v>1800</v>
      </c>
      <c r="P114" s="96">
        <v>18000</v>
      </c>
      <c r="Q114" s="96">
        <v>0</v>
      </c>
      <c r="R114" s="96">
        <v>0</v>
      </c>
      <c r="S114" s="96">
        <f t="shared" si="33"/>
        <v>39600</v>
      </c>
      <c r="T114" s="96">
        <f t="shared" si="34"/>
        <v>3600</v>
      </c>
      <c r="U114" s="96">
        <f t="shared" si="35"/>
        <v>36000</v>
      </c>
      <c r="V114" s="96">
        <f t="shared" si="36"/>
        <v>0</v>
      </c>
      <c r="W114" s="96">
        <f t="shared" si="37"/>
        <v>0</v>
      </c>
      <c r="X114" s="217" t="s">
        <v>1</v>
      </c>
    </row>
    <row r="115" spans="1:24" s="20" customFormat="1" ht="25.5">
      <c r="A115" s="66" t="s">
        <v>10</v>
      </c>
      <c r="B115" s="67" t="s">
        <v>242</v>
      </c>
      <c r="C115" s="96">
        <v>136000</v>
      </c>
      <c r="D115" s="96">
        <f t="shared" si="30"/>
        <v>23307</v>
      </c>
      <c r="E115" s="96">
        <v>307</v>
      </c>
      <c r="F115" s="96">
        <v>3000</v>
      </c>
      <c r="G115" s="96">
        <v>20000</v>
      </c>
      <c r="H115" s="96">
        <v>0</v>
      </c>
      <c r="I115" s="96">
        <f t="shared" si="31"/>
        <v>46395</v>
      </c>
      <c r="J115" s="96">
        <v>395</v>
      </c>
      <c r="K115" s="96">
        <v>6000</v>
      </c>
      <c r="L115" s="96">
        <v>40000</v>
      </c>
      <c r="M115" s="96">
        <v>0</v>
      </c>
      <c r="N115" s="96">
        <f t="shared" si="32"/>
        <v>45599</v>
      </c>
      <c r="O115" s="96">
        <v>599</v>
      </c>
      <c r="P115" s="96">
        <v>5000</v>
      </c>
      <c r="Q115" s="96">
        <v>40000</v>
      </c>
      <c r="R115" s="96">
        <v>0</v>
      </c>
      <c r="S115" s="96">
        <f t="shared" si="33"/>
        <v>115301</v>
      </c>
      <c r="T115" s="96">
        <f t="shared" si="34"/>
        <v>1301</v>
      </c>
      <c r="U115" s="96">
        <f t="shared" si="35"/>
        <v>14000</v>
      </c>
      <c r="V115" s="96">
        <f t="shared" si="36"/>
        <v>100000</v>
      </c>
      <c r="W115" s="96">
        <f t="shared" si="37"/>
        <v>0</v>
      </c>
      <c r="X115" s="217" t="s">
        <v>128</v>
      </c>
    </row>
    <row r="116" spans="1:24" s="35" customFormat="1" ht="25.5">
      <c r="A116" s="66" t="s">
        <v>50</v>
      </c>
      <c r="B116" s="67" t="s">
        <v>748</v>
      </c>
      <c r="C116" s="96">
        <v>1500000</v>
      </c>
      <c r="D116" s="96">
        <f t="shared" si="30"/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f t="shared" si="31"/>
        <v>55000</v>
      </c>
      <c r="J116" s="96">
        <v>5000</v>
      </c>
      <c r="K116" s="96">
        <v>50000</v>
      </c>
      <c r="L116" s="96">
        <v>0</v>
      </c>
      <c r="M116" s="96">
        <v>0</v>
      </c>
      <c r="N116" s="96">
        <f t="shared" si="32"/>
        <v>110000</v>
      </c>
      <c r="O116" s="96">
        <v>10000</v>
      </c>
      <c r="P116" s="96">
        <v>100000</v>
      </c>
      <c r="Q116" s="96">
        <v>0</v>
      </c>
      <c r="R116" s="96">
        <v>0</v>
      </c>
      <c r="S116" s="96">
        <f t="shared" si="33"/>
        <v>165000</v>
      </c>
      <c r="T116" s="96">
        <f t="shared" si="34"/>
        <v>15000</v>
      </c>
      <c r="U116" s="96">
        <f t="shared" si="35"/>
        <v>150000</v>
      </c>
      <c r="V116" s="96">
        <f t="shared" si="36"/>
        <v>0</v>
      </c>
      <c r="W116" s="96">
        <f t="shared" si="37"/>
        <v>0</v>
      </c>
      <c r="X116" s="217" t="s">
        <v>1</v>
      </c>
    </row>
    <row r="117" spans="1:24" s="35" customFormat="1" ht="25.5">
      <c r="A117" s="66" t="s">
        <v>157</v>
      </c>
      <c r="B117" s="67" t="s">
        <v>308</v>
      </c>
      <c r="C117" s="96">
        <v>4492480</v>
      </c>
      <c r="D117" s="96">
        <f t="shared" si="30"/>
        <v>0</v>
      </c>
      <c r="E117" s="96">
        <v>0</v>
      </c>
      <c r="F117" s="96">
        <v>0</v>
      </c>
      <c r="G117" s="96">
        <v>0</v>
      </c>
      <c r="H117" s="96">
        <v>0</v>
      </c>
      <c r="I117" s="96">
        <f t="shared" si="31"/>
        <v>49390</v>
      </c>
      <c r="J117" s="96">
        <v>4490</v>
      </c>
      <c r="K117" s="96">
        <v>44900</v>
      </c>
      <c r="L117" s="96">
        <v>0</v>
      </c>
      <c r="M117" s="96">
        <v>0</v>
      </c>
      <c r="N117" s="96">
        <f t="shared" si="32"/>
        <v>49390</v>
      </c>
      <c r="O117" s="96">
        <v>4490</v>
      </c>
      <c r="P117" s="96">
        <v>44900</v>
      </c>
      <c r="Q117" s="96">
        <v>0</v>
      </c>
      <c r="R117" s="96">
        <v>0</v>
      </c>
      <c r="S117" s="96">
        <f t="shared" si="33"/>
        <v>98780</v>
      </c>
      <c r="T117" s="96">
        <f t="shared" si="34"/>
        <v>8980</v>
      </c>
      <c r="U117" s="96">
        <f t="shared" si="35"/>
        <v>89800</v>
      </c>
      <c r="V117" s="96">
        <f t="shared" si="36"/>
        <v>0</v>
      </c>
      <c r="W117" s="96">
        <f t="shared" si="37"/>
        <v>0</v>
      </c>
      <c r="X117" s="217" t="s">
        <v>1</v>
      </c>
    </row>
    <row r="118" spans="1:24" s="35" customFormat="1" ht="25.5">
      <c r="A118" s="66" t="s">
        <v>58</v>
      </c>
      <c r="B118" s="67" t="s">
        <v>309</v>
      </c>
      <c r="C118" s="96">
        <v>499550</v>
      </c>
      <c r="D118" s="96">
        <f t="shared" si="30"/>
        <v>44995</v>
      </c>
      <c r="E118" s="96">
        <v>0</v>
      </c>
      <c r="F118" s="96">
        <v>44995</v>
      </c>
      <c r="G118" s="96">
        <v>0</v>
      </c>
      <c r="H118" s="96">
        <v>0</v>
      </c>
      <c r="I118" s="96">
        <f t="shared" si="31"/>
        <v>49485</v>
      </c>
      <c r="J118" s="96">
        <v>4490</v>
      </c>
      <c r="K118" s="96">
        <v>44995</v>
      </c>
      <c r="L118" s="96">
        <v>0</v>
      </c>
      <c r="M118" s="96">
        <v>0</v>
      </c>
      <c r="N118" s="96">
        <f t="shared" si="32"/>
        <v>49485</v>
      </c>
      <c r="O118" s="96">
        <v>4490</v>
      </c>
      <c r="P118" s="96">
        <v>44995</v>
      </c>
      <c r="Q118" s="96">
        <v>0</v>
      </c>
      <c r="R118" s="96">
        <v>0</v>
      </c>
      <c r="S118" s="96">
        <f t="shared" si="33"/>
        <v>143965</v>
      </c>
      <c r="T118" s="96">
        <f t="shared" si="34"/>
        <v>8980</v>
      </c>
      <c r="U118" s="96">
        <f t="shared" si="35"/>
        <v>134985</v>
      </c>
      <c r="V118" s="96">
        <f t="shared" si="36"/>
        <v>0</v>
      </c>
      <c r="W118" s="96">
        <f t="shared" si="37"/>
        <v>0</v>
      </c>
      <c r="X118" s="217" t="s">
        <v>1</v>
      </c>
    </row>
    <row r="119" spans="1:24" s="35" customFormat="1" ht="25.5">
      <c r="A119" s="66" t="s">
        <v>51</v>
      </c>
      <c r="B119" s="67" t="s">
        <v>310</v>
      </c>
      <c r="C119" s="96">
        <v>124700</v>
      </c>
      <c r="D119" s="96">
        <f t="shared" si="30"/>
        <v>24940</v>
      </c>
      <c r="E119" s="96">
        <v>2494</v>
      </c>
      <c r="F119" s="96">
        <v>22446</v>
      </c>
      <c r="G119" s="96">
        <v>0</v>
      </c>
      <c r="H119" s="96">
        <v>0</v>
      </c>
      <c r="I119" s="96">
        <f t="shared" si="31"/>
        <v>174580</v>
      </c>
      <c r="J119" s="96">
        <v>2494</v>
      </c>
      <c r="K119" s="96">
        <v>22446</v>
      </c>
      <c r="L119" s="96">
        <f>+M119+N119+O119+P119</f>
        <v>99760</v>
      </c>
      <c r="M119" s="96">
        <f>+N119+O119+P119+Q119</f>
        <v>49880</v>
      </c>
      <c r="N119" s="96">
        <f t="shared" si="32"/>
        <v>24940</v>
      </c>
      <c r="O119" s="96">
        <v>2494</v>
      </c>
      <c r="P119" s="96">
        <v>22446</v>
      </c>
      <c r="Q119" s="96">
        <v>0</v>
      </c>
      <c r="R119" s="96">
        <v>0</v>
      </c>
      <c r="S119" s="96">
        <f t="shared" si="33"/>
        <v>224460</v>
      </c>
      <c r="T119" s="96">
        <f t="shared" si="34"/>
        <v>7482</v>
      </c>
      <c r="U119" s="96">
        <f t="shared" si="35"/>
        <v>67338</v>
      </c>
      <c r="V119" s="96">
        <f t="shared" si="36"/>
        <v>99760</v>
      </c>
      <c r="W119" s="96">
        <f t="shared" si="37"/>
        <v>49880</v>
      </c>
      <c r="X119" s="217" t="s">
        <v>1</v>
      </c>
    </row>
    <row r="120" spans="1:24" s="370" customFormat="1" ht="38.25">
      <c r="A120" s="366" t="s">
        <v>52</v>
      </c>
      <c r="B120" s="367" t="s">
        <v>164</v>
      </c>
      <c r="C120" s="368">
        <v>243500</v>
      </c>
      <c r="D120" s="368">
        <f t="shared" si="30"/>
        <v>53570</v>
      </c>
      <c r="E120" s="368">
        <v>4870</v>
      </c>
      <c r="F120" s="368">
        <v>48700</v>
      </c>
      <c r="G120" s="368">
        <v>0</v>
      </c>
      <c r="H120" s="368">
        <v>0</v>
      </c>
      <c r="I120" s="368">
        <f t="shared" si="31"/>
        <v>53570</v>
      </c>
      <c r="J120" s="368">
        <v>4870</v>
      </c>
      <c r="K120" s="368">
        <v>48700</v>
      </c>
      <c r="L120" s="368">
        <v>0</v>
      </c>
      <c r="M120" s="368">
        <v>0</v>
      </c>
      <c r="N120" s="368">
        <f t="shared" si="32"/>
        <v>53570</v>
      </c>
      <c r="O120" s="368">
        <v>4870</v>
      </c>
      <c r="P120" s="368">
        <v>48700</v>
      </c>
      <c r="Q120" s="368">
        <v>0</v>
      </c>
      <c r="R120" s="368">
        <v>0</v>
      </c>
      <c r="S120" s="368">
        <f t="shared" si="33"/>
        <v>160710</v>
      </c>
      <c r="T120" s="368">
        <f t="shared" si="34"/>
        <v>14610</v>
      </c>
      <c r="U120" s="368">
        <f t="shared" si="35"/>
        <v>146100</v>
      </c>
      <c r="V120" s="368">
        <f t="shared" si="36"/>
        <v>0</v>
      </c>
      <c r="W120" s="368">
        <f t="shared" si="37"/>
        <v>0</v>
      </c>
      <c r="X120" s="369" t="s">
        <v>1</v>
      </c>
    </row>
    <row r="121" spans="1:24" s="35" customFormat="1" ht="38.25">
      <c r="A121" s="66" t="s">
        <v>53</v>
      </c>
      <c r="B121" s="67" t="s">
        <v>163</v>
      </c>
      <c r="C121" s="96">
        <v>91974</v>
      </c>
      <c r="D121" s="96">
        <f t="shared" si="30"/>
        <v>30628</v>
      </c>
      <c r="E121" s="96">
        <v>3035.8</v>
      </c>
      <c r="F121" s="96">
        <v>27592.2</v>
      </c>
      <c r="G121" s="96">
        <v>0</v>
      </c>
      <c r="H121" s="96">
        <v>0</v>
      </c>
      <c r="I121" s="96">
        <f t="shared" si="31"/>
        <v>30658</v>
      </c>
      <c r="J121" s="96">
        <v>3065.8</v>
      </c>
      <c r="K121" s="96">
        <v>27592.2</v>
      </c>
      <c r="L121" s="96">
        <v>0</v>
      </c>
      <c r="M121" s="96">
        <v>0</v>
      </c>
      <c r="N121" s="96">
        <f t="shared" si="32"/>
        <v>30658</v>
      </c>
      <c r="O121" s="96">
        <v>3065.8</v>
      </c>
      <c r="P121" s="96">
        <v>27592.2</v>
      </c>
      <c r="Q121" s="96">
        <v>0</v>
      </c>
      <c r="R121" s="96">
        <v>0</v>
      </c>
      <c r="S121" s="96">
        <f t="shared" si="33"/>
        <v>91944</v>
      </c>
      <c r="T121" s="96">
        <f t="shared" si="34"/>
        <v>9167.400000000001</v>
      </c>
      <c r="U121" s="96">
        <f t="shared" si="35"/>
        <v>82776.6</v>
      </c>
      <c r="V121" s="96">
        <f t="shared" si="36"/>
        <v>0</v>
      </c>
      <c r="W121" s="96">
        <f t="shared" si="37"/>
        <v>0</v>
      </c>
      <c r="X121" s="217" t="s">
        <v>1</v>
      </c>
    </row>
    <row r="122" spans="1:24" s="20" customFormat="1" ht="25.5">
      <c r="A122" s="66" t="s">
        <v>56</v>
      </c>
      <c r="B122" s="67" t="s">
        <v>165</v>
      </c>
      <c r="C122" s="97">
        <v>8267</v>
      </c>
      <c r="D122" s="96">
        <f t="shared" si="30"/>
        <v>2400</v>
      </c>
      <c r="E122" s="96">
        <v>0</v>
      </c>
      <c r="F122" s="96">
        <v>1000</v>
      </c>
      <c r="G122" s="96">
        <v>1400</v>
      </c>
      <c r="H122" s="96">
        <v>0</v>
      </c>
      <c r="I122" s="96">
        <f t="shared" si="31"/>
        <v>2000</v>
      </c>
      <c r="J122" s="96">
        <v>0</v>
      </c>
      <c r="K122" s="96">
        <v>600</v>
      </c>
      <c r="L122" s="96">
        <v>1400</v>
      </c>
      <c r="M122" s="96">
        <v>0</v>
      </c>
      <c r="N122" s="96">
        <f t="shared" si="32"/>
        <v>2800</v>
      </c>
      <c r="O122" s="96">
        <v>0</v>
      </c>
      <c r="P122" s="96">
        <v>2000</v>
      </c>
      <c r="Q122" s="96">
        <v>800</v>
      </c>
      <c r="R122" s="96">
        <v>0</v>
      </c>
      <c r="S122" s="96">
        <f t="shared" si="33"/>
        <v>7200</v>
      </c>
      <c r="T122" s="96">
        <f t="shared" si="34"/>
        <v>0</v>
      </c>
      <c r="U122" s="96">
        <f t="shared" si="35"/>
        <v>3600</v>
      </c>
      <c r="V122" s="96">
        <f t="shared" si="36"/>
        <v>3600</v>
      </c>
      <c r="W122" s="96">
        <f t="shared" si="37"/>
        <v>0</v>
      </c>
      <c r="X122" s="217" t="s">
        <v>57</v>
      </c>
    </row>
    <row r="123" spans="1:24" s="35" customFormat="1" ht="38.25">
      <c r="A123" s="66" t="s">
        <v>59</v>
      </c>
      <c r="B123" s="67" t="s">
        <v>689</v>
      </c>
      <c r="C123" s="97">
        <v>370000</v>
      </c>
      <c r="D123" s="96">
        <f t="shared" si="30"/>
        <v>0</v>
      </c>
      <c r="E123" s="96">
        <v>0</v>
      </c>
      <c r="F123" s="96">
        <v>0</v>
      </c>
      <c r="G123" s="96">
        <v>0</v>
      </c>
      <c r="H123" s="96">
        <v>0</v>
      </c>
      <c r="I123" s="96">
        <f t="shared" si="31"/>
        <v>27000</v>
      </c>
      <c r="J123" s="96">
        <v>2000</v>
      </c>
      <c r="K123" s="96">
        <v>25000</v>
      </c>
      <c r="L123" s="96">
        <v>0</v>
      </c>
      <c r="M123" s="96">
        <v>0</v>
      </c>
      <c r="N123" s="96">
        <f t="shared" si="32"/>
        <v>80000</v>
      </c>
      <c r="O123" s="96">
        <v>10000</v>
      </c>
      <c r="P123" s="96">
        <v>70000</v>
      </c>
      <c r="Q123" s="96">
        <v>0</v>
      </c>
      <c r="R123" s="96">
        <v>0</v>
      </c>
      <c r="S123" s="96">
        <f t="shared" si="33"/>
        <v>107000</v>
      </c>
      <c r="T123" s="96">
        <f t="shared" si="34"/>
        <v>12000</v>
      </c>
      <c r="U123" s="96">
        <f t="shared" si="35"/>
        <v>95000</v>
      </c>
      <c r="V123" s="96">
        <f t="shared" si="36"/>
        <v>0</v>
      </c>
      <c r="W123" s="96">
        <f t="shared" si="37"/>
        <v>0</v>
      </c>
      <c r="X123" s="217" t="s">
        <v>1</v>
      </c>
    </row>
    <row r="124" spans="1:24" s="35" customFormat="1" ht="38.25">
      <c r="A124" s="66" t="s">
        <v>63</v>
      </c>
      <c r="B124" s="67" t="s">
        <v>749</v>
      </c>
      <c r="C124" s="96">
        <v>37950</v>
      </c>
      <c r="D124" s="96">
        <f t="shared" si="30"/>
        <v>0</v>
      </c>
      <c r="E124" s="96">
        <v>0</v>
      </c>
      <c r="F124" s="96">
        <v>0</v>
      </c>
      <c r="G124" s="96">
        <v>0</v>
      </c>
      <c r="H124" s="96">
        <v>0</v>
      </c>
      <c r="I124" s="96">
        <f t="shared" si="31"/>
        <v>10000</v>
      </c>
      <c r="J124" s="96">
        <v>1000</v>
      </c>
      <c r="K124" s="96">
        <v>9000</v>
      </c>
      <c r="L124" s="96">
        <v>0</v>
      </c>
      <c r="M124" s="96">
        <v>0</v>
      </c>
      <c r="N124" s="96">
        <f t="shared" si="32"/>
        <v>17000</v>
      </c>
      <c r="O124" s="96">
        <v>2000</v>
      </c>
      <c r="P124" s="96">
        <v>15000</v>
      </c>
      <c r="Q124" s="96">
        <v>0</v>
      </c>
      <c r="R124" s="96">
        <v>0</v>
      </c>
      <c r="S124" s="96">
        <f t="shared" si="33"/>
        <v>27000</v>
      </c>
      <c r="T124" s="96">
        <f t="shared" si="34"/>
        <v>3000</v>
      </c>
      <c r="U124" s="96">
        <f t="shared" si="35"/>
        <v>24000</v>
      </c>
      <c r="V124" s="96">
        <f t="shared" si="36"/>
        <v>0</v>
      </c>
      <c r="W124" s="96">
        <f t="shared" si="37"/>
        <v>0</v>
      </c>
      <c r="X124" s="217" t="s">
        <v>1</v>
      </c>
    </row>
    <row r="125" spans="1:24" s="35" customFormat="1" ht="25.5">
      <c r="A125" s="66" t="s">
        <v>64</v>
      </c>
      <c r="B125" s="67" t="s">
        <v>750</v>
      </c>
      <c r="C125" s="96">
        <v>60116</v>
      </c>
      <c r="D125" s="96">
        <f t="shared" si="30"/>
        <v>0</v>
      </c>
      <c r="E125" s="96">
        <v>0</v>
      </c>
      <c r="F125" s="96">
        <v>0</v>
      </c>
      <c r="G125" s="96">
        <v>0</v>
      </c>
      <c r="H125" s="96">
        <v>0</v>
      </c>
      <c r="I125" s="96">
        <f t="shared" si="31"/>
        <v>10000</v>
      </c>
      <c r="J125" s="96">
        <v>1000</v>
      </c>
      <c r="K125" s="96">
        <v>9000</v>
      </c>
      <c r="L125" s="96">
        <v>0</v>
      </c>
      <c r="M125" s="96">
        <v>0</v>
      </c>
      <c r="N125" s="96">
        <f t="shared" si="32"/>
        <v>21000</v>
      </c>
      <c r="O125" s="96">
        <v>3000</v>
      </c>
      <c r="P125" s="96">
        <v>18000</v>
      </c>
      <c r="Q125" s="96">
        <v>0</v>
      </c>
      <c r="R125" s="96">
        <v>0</v>
      </c>
      <c r="S125" s="96">
        <f t="shared" si="33"/>
        <v>31000</v>
      </c>
      <c r="T125" s="96">
        <f t="shared" si="34"/>
        <v>4000</v>
      </c>
      <c r="U125" s="96">
        <f t="shared" si="35"/>
        <v>27000</v>
      </c>
      <c r="V125" s="96">
        <f t="shared" si="36"/>
        <v>0</v>
      </c>
      <c r="W125" s="96">
        <f t="shared" si="37"/>
        <v>0</v>
      </c>
      <c r="X125" s="217" t="s">
        <v>1</v>
      </c>
    </row>
    <row r="126" spans="1:24" s="370" customFormat="1" ht="25.5">
      <c r="A126" s="366" t="s">
        <v>65</v>
      </c>
      <c r="B126" s="367" t="s">
        <v>436</v>
      </c>
      <c r="C126" s="368">
        <v>12000</v>
      </c>
      <c r="D126" s="368">
        <f t="shared" si="30"/>
        <v>0</v>
      </c>
      <c r="E126" s="368">
        <v>0</v>
      </c>
      <c r="F126" s="368">
        <v>0</v>
      </c>
      <c r="G126" s="368">
        <v>0</v>
      </c>
      <c r="H126" s="368">
        <v>0</v>
      </c>
      <c r="I126" s="368">
        <f t="shared" si="31"/>
        <v>4000</v>
      </c>
      <c r="J126" s="368">
        <v>0</v>
      </c>
      <c r="K126" s="368">
        <v>4000</v>
      </c>
      <c r="L126" s="368">
        <v>0</v>
      </c>
      <c r="M126" s="368">
        <v>0</v>
      </c>
      <c r="N126" s="368">
        <f t="shared" si="32"/>
        <v>5000</v>
      </c>
      <c r="O126" s="368">
        <v>0</v>
      </c>
      <c r="P126" s="368">
        <v>5000</v>
      </c>
      <c r="Q126" s="368">
        <v>0</v>
      </c>
      <c r="R126" s="368">
        <v>0</v>
      </c>
      <c r="S126" s="368">
        <f t="shared" si="33"/>
        <v>9000</v>
      </c>
      <c r="T126" s="368">
        <f t="shared" si="34"/>
        <v>0</v>
      </c>
      <c r="U126" s="368">
        <f t="shared" si="35"/>
        <v>9000</v>
      </c>
      <c r="V126" s="368">
        <f t="shared" si="36"/>
        <v>0</v>
      </c>
      <c r="W126" s="368">
        <f t="shared" si="37"/>
        <v>0</v>
      </c>
      <c r="X126" s="369" t="s">
        <v>175</v>
      </c>
    </row>
    <row r="127" spans="1:24" s="35" customFormat="1" ht="25.5">
      <c r="A127" s="66" t="s">
        <v>66</v>
      </c>
      <c r="B127" s="67" t="s">
        <v>437</v>
      </c>
      <c r="C127" s="96">
        <v>39820</v>
      </c>
      <c r="D127" s="96">
        <f t="shared" si="30"/>
        <v>0</v>
      </c>
      <c r="E127" s="96">
        <v>0</v>
      </c>
      <c r="F127" s="96">
        <v>0</v>
      </c>
      <c r="G127" s="96">
        <v>0</v>
      </c>
      <c r="H127" s="96">
        <v>0</v>
      </c>
      <c r="I127" s="96">
        <f t="shared" si="31"/>
        <v>10000</v>
      </c>
      <c r="J127" s="96">
        <v>2000</v>
      </c>
      <c r="K127" s="96">
        <v>8000</v>
      </c>
      <c r="L127" s="96">
        <v>0</v>
      </c>
      <c r="M127" s="96">
        <v>0</v>
      </c>
      <c r="N127" s="96">
        <f t="shared" si="32"/>
        <v>21000</v>
      </c>
      <c r="O127" s="96">
        <v>3000</v>
      </c>
      <c r="P127" s="96">
        <v>18000</v>
      </c>
      <c r="Q127" s="96">
        <v>0</v>
      </c>
      <c r="R127" s="96">
        <v>0</v>
      </c>
      <c r="S127" s="96">
        <f t="shared" si="33"/>
        <v>31000</v>
      </c>
      <c r="T127" s="96">
        <f t="shared" si="34"/>
        <v>5000</v>
      </c>
      <c r="U127" s="96">
        <f t="shared" si="35"/>
        <v>26000</v>
      </c>
      <c r="V127" s="96">
        <f t="shared" si="36"/>
        <v>0</v>
      </c>
      <c r="W127" s="96">
        <f t="shared" si="37"/>
        <v>0</v>
      </c>
      <c r="X127" s="217" t="s">
        <v>1</v>
      </c>
    </row>
    <row r="128" spans="1:24" s="35" customFormat="1" ht="38.25" customHeight="1">
      <c r="A128" s="66" t="s">
        <v>67</v>
      </c>
      <c r="B128" s="67" t="s">
        <v>751</v>
      </c>
      <c r="C128" s="96">
        <v>51100</v>
      </c>
      <c r="D128" s="96">
        <f t="shared" si="30"/>
        <v>0</v>
      </c>
      <c r="E128" s="96">
        <v>0</v>
      </c>
      <c r="F128" s="96">
        <v>0</v>
      </c>
      <c r="G128" s="96">
        <v>0</v>
      </c>
      <c r="H128" s="96">
        <v>0</v>
      </c>
      <c r="I128" s="96">
        <f t="shared" si="31"/>
        <v>10000</v>
      </c>
      <c r="J128" s="96">
        <v>2000</v>
      </c>
      <c r="K128" s="96">
        <v>8000</v>
      </c>
      <c r="L128" s="96">
        <v>0</v>
      </c>
      <c r="M128" s="96">
        <v>0</v>
      </c>
      <c r="N128" s="96">
        <f t="shared" si="32"/>
        <v>21000</v>
      </c>
      <c r="O128" s="96">
        <v>3000</v>
      </c>
      <c r="P128" s="96">
        <v>18000</v>
      </c>
      <c r="Q128" s="96">
        <v>0</v>
      </c>
      <c r="R128" s="96">
        <v>0</v>
      </c>
      <c r="S128" s="96">
        <f t="shared" si="33"/>
        <v>31000</v>
      </c>
      <c r="T128" s="96">
        <f t="shared" si="34"/>
        <v>5000</v>
      </c>
      <c r="U128" s="96">
        <f t="shared" si="35"/>
        <v>26000</v>
      </c>
      <c r="V128" s="96">
        <f t="shared" si="36"/>
        <v>0</v>
      </c>
      <c r="W128" s="96">
        <f t="shared" si="37"/>
        <v>0</v>
      </c>
      <c r="X128" s="217" t="s">
        <v>1</v>
      </c>
    </row>
    <row r="129" spans="1:24" s="31" customFormat="1" ht="38.25" customHeight="1">
      <c r="A129" s="66" t="s">
        <v>97</v>
      </c>
      <c r="B129" s="67" t="s">
        <v>775</v>
      </c>
      <c r="C129" s="96">
        <v>92900</v>
      </c>
      <c r="D129" s="96">
        <f t="shared" si="30"/>
        <v>0</v>
      </c>
      <c r="E129" s="96">
        <v>0</v>
      </c>
      <c r="F129" s="96">
        <v>0</v>
      </c>
      <c r="G129" s="96">
        <v>0</v>
      </c>
      <c r="H129" s="96">
        <v>0</v>
      </c>
      <c r="I129" s="96">
        <f t="shared" si="31"/>
        <v>14000</v>
      </c>
      <c r="J129" s="96">
        <v>1000</v>
      </c>
      <c r="K129" s="96">
        <v>10000</v>
      </c>
      <c r="L129" s="96">
        <v>3000</v>
      </c>
      <c r="M129" s="96">
        <v>0</v>
      </c>
      <c r="N129" s="96">
        <f t="shared" si="32"/>
        <v>22000</v>
      </c>
      <c r="O129" s="96">
        <v>2000</v>
      </c>
      <c r="P129" s="96">
        <v>15000</v>
      </c>
      <c r="Q129" s="96">
        <v>5000</v>
      </c>
      <c r="R129" s="96">
        <v>0</v>
      </c>
      <c r="S129" s="96">
        <f t="shared" si="33"/>
        <v>36000</v>
      </c>
      <c r="T129" s="96">
        <f t="shared" si="34"/>
        <v>3000</v>
      </c>
      <c r="U129" s="96">
        <f t="shared" si="35"/>
        <v>25000</v>
      </c>
      <c r="V129" s="96">
        <f t="shared" si="36"/>
        <v>8000</v>
      </c>
      <c r="W129" s="96">
        <f t="shared" si="37"/>
        <v>0</v>
      </c>
      <c r="X129" s="217" t="s">
        <v>1</v>
      </c>
    </row>
    <row r="130" spans="1:24" s="31" customFormat="1" ht="25.5">
      <c r="A130" s="66" t="s">
        <v>98</v>
      </c>
      <c r="B130" s="67" t="s">
        <v>776</v>
      </c>
      <c r="C130" s="96">
        <v>14655</v>
      </c>
      <c r="D130" s="96">
        <f t="shared" si="30"/>
        <v>0</v>
      </c>
      <c r="E130" s="96">
        <v>0</v>
      </c>
      <c r="F130" s="96">
        <v>0</v>
      </c>
      <c r="G130" s="96">
        <v>0</v>
      </c>
      <c r="H130" s="96">
        <v>0</v>
      </c>
      <c r="I130" s="96">
        <f t="shared" si="31"/>
        <v>1600</v>
      </c>
      <c r="J130" s="96">
        <v>100</v>
      </c>
      <c r="K130" s="96">
        <v>1500</v>
      </c>
      <c r="L130" s="96">
        <v>0</v>
      </c>
      <c r="M130" s="96">
        <v>0</v>
      </c>
      <c r="N130" s="96">
        <f t="shared" si="32"/>
        <v>5500</v>
      </c>
      <c r="O130" s="96">
        <v>500</v>
      </c>
      <c r="P130" s="96">
        <v>5000</v>
      </c>
      <c r="Q130" s="96">
        <v>0</v>
      </c>
      <c r="R130" s="96">
        <v>0</v>
      </c>
      <c r="S130" s="96">
        <f t="shared" si="33"/>
        <v>7100</v>
      </c>
      <c r="T130" s="96">
        <f t="shared" si="34"/>
        <v>600</v>
      </c>
      <c r="U130" s="96">
        <f t="shared" si="35"/>
        <v>6500</v>
      </c>
      <c r="V130" s="96">
        <f t="shared" si="36"/>
        <v>0</v>
      </c>
      <c r="W130" s="96">
        <f t="shared" si="37"/>
        <v>0</v>
      </c>
      <c r="X130" s="217" t="s">
        <v>1</v>
      </c>
    </row>
    <row r="131" spans="1:24" s="31" customFormat="1" ht="38.25">
      <c r="A131" s="66" t="s">
        <v>102</v>
      </c>
      <c r="B131" s="67" t="s">
        <v>777</v>
      </c>
      <c r="C131" s="96">
        <v>50370</v>
      </c>
      <c r="D131" s="96">
        <f t="shared" si="30"/>
        <v>0</v>
      </c>
      <c r="E131" s="96">
        <v>0</v>
      </c>
      <c r="F131" s="96">
        <v>0</v>
      </c>
      <c r="G131" s="96">
        <v>0</v>
      </c>
      <c r="H131" s="96">
        <v>0</v>
      </c>
      <c r="I131" s="96">
        <f t="shared" si="31"/>
        <v>11000</v>
      </c>
      <c r="J131" s="96">
        <v>1000</v>
      </c>
      <c r="K131" s="96">
        <v>10000</v>
      </c>
      <c r="L131" s="96">
        <v>0</v>
      </c>
      <c r="M131" s="96">
        <v>0</v>
      </c>
      <c r="N131" s="96">
        <f t="shared" si="32"/>
        <v>20000</v>
      </c>
      <c r="O131" s="96">
        <v>2000</v>
      </c>
      <c r="P131" s="96">
        <v>18000</v>
      </c>
      <c r="Q131" s="96">
        <v>0</v>
      </c>
      <c r="R131" s="96">
        <v>0</v>
      </c>
      <c r="S131" s="96">
        <f aca="true" t="shared" si="45" ref="S131:W133">+D131+I131+N131</f>
        <v>31000</v>
      </c>
      <c r="T131" s="96">
        <f t="shared" si="45"/>
        <v>3000</v>
      </c>
      <c r="U131" s="96">
        <f t="shared" si="45"/>
        <v>28000</v>
      </c>
      <c r="V131" s="96">
        <f t="shared" si="45"/>
        <v>0</v>
      </c>
      <c r="W131" s="96">
        <f t="shared" si="45"/>
        <v>0</v>
      </c>
      <c r="X131" s="217" t="s">
        <v>1</v>
      </c>
    </row>
    <row r="132" spans="1:24" s="371" customFormat="1" ht="25.5">
      <c r="A132" s="366" t="s">
        <v>107</v>
      </c>
      <c r="B132" s="367" t="s">
        <v>690</v>
      </c>
      <c r="C132" s="368">
        <v>75567</v>
      </c>
      <c r="D132" s="368">
        <f t="shared" si="30"/>
        <v>0</v>
      </c>
      <c r="E132" s="368">
        <v>0</v>
      </c>
      <c r="F132" s="368">
        <v>0</v>
      </c>
      <c r="G132" s="368">
        <v>0</v>
      </c>
      <c r="H132" s="368">
        <v>0</v>
      </c>
      <c r="I132" s="368">
        <f t="shared" si="31"/>
        <v>11000</v>
      </c>
      <c r="J132" s="368">
        <v>1000</v>
      </c>
      <c r="K132" s="368">
        <v>10000</v>
      </c>
      <c r="L132" s="368">
        <v>0</v>
      </c>
      <c r="M132" s="368">
        <v>0</v>
      </c>
      <c r="N132" s="368">
        <f t="shared" si="32"/>
        <v>20000</v>
      </c>
      <c r="O132" s="368">
        <v>2000</v>
      </c>
      <c r="P132" s="368">
        <v>18000</v>
      </c>
      <c r="Q132" s="368">
        <v>0</v>
      </c>
      <c r="R132" s="368">
        <v>0</v>
      </c>
      <c r="S132" s="368">
        <f t="shared" si="45"/>
        <v>31000</v>
      </c>
      <c r="T132" s="368">
        <f t="shared" si="45"/>
        <v>3000</v>
      </c>
      <c r="U132" s="368">
        <f t="shared" si="45"/>
        <v>28000</v>
      </c>
      <c r="V132" s="368">
        <f t="shared" si="45"/>
        <v>0</v>
      </c>
      <c r="W132" s="368">
        <f t="shared" si="45"/>
        <v>0</v>
      </c>
      <c r="X132" s="369" t="s">
        <v>1</v>
      </c>
    </row>
    <row r="133" spans="1:24" s="61" customFormat="1" ht="30.75" customHeight="1">
      <c r="A133" s="66" t="s">
        <v>111</v>
      </c>
      <c r="B133" s="67" t="s">
        <v>311</v>
      </c>
      <c r="C133" s="96">
        <v>10700</v>
      </c>
      <c r="D133" s="96">
        <f t="shared" si="30"/>
        <v>0</v>
      </c>
      <c r="E133" s="96">
        <v>0</v>
      </c>
      <c r="F133" s="96">
        <v>0</v>
      </c>
      <c r="G133" s="96">
        <v>0</v>
      </c>
      <c r="H133" s="96">
        <v>0</v>
      </c>
      <c r="I133" s="96">
        <f t="shared" si="31"/>
        <v>4200</v>
      </c>
      <c r="J133" s="96">
        <v>200</v>
      </c>
      <c r="K133" s="96">
        <v>4000</v>
      </c>
      <c r="L133" s="96">
        <v>0</v>
      </c>
      <c r="M133" s="96">
        <v>0</v>
      </c>
      <c r="N133" s="96">
        <f t="shared" si="32"/>
        <v>6500</v>
      </c>
      <c r="O133" s="96">
        <v>100</v>
      </c>
      <c r="P133" s="96">
        <v>6400</v>
      </c>
      <c r="Q133" s="96">
        <v>0</v>
      </c>
      <c r="R133" s="96">
        <v>0</v>
      </c>
      <c r="S133" s="96">
        <f t="shared" si="45"/>
        <v>10700</v>
      </c>
      <c r="T133" s="96">
        <f t="shared" si="45"/>
        <v>300</v>
      </c>
      <c r="U133" s="96">
        <f t="shared" si="45"/>
        <v>10400</v>
      </c>
      <c r="V133" s="96">
        <f t="shared" si="45"/>
        <v>0</v>
      </c>
      <c r="W133" s="96">
        <f t="shared" si="45"/>
        <v>0</v>
      </c>
      <c r="X133" s="217" t="s">
        <v>175</v>
      </c>
    </row>
    <row r="134" spans="1:24" s="61" customFormat="1" ht="25.5">
      <c r="A134" s="66" t="s">
        <v>112</v>
      </c>
      <c r="B134" s="67" t="s">
        <v>438</v>
      </c>
      <c r="C134" s="96">
        <v>45710</v>
      </c>
      <c r="D134" s="96">
        <f>+E134+F134+G134+H134</f>
        <v>0</v>
      </c>
      <c r="E134" s="96">
        <v>0</v>
      </c>
      <c r="F134" s="96">
        <v>0</v>
      </c>
      <c r="G134" s="96">
        <v>0</v>
      </c>
      <c r="H134" s="96">
        <v>0</v>
      </c>
      <c r="I134" s="96">
        <f>+J134+K134+L134+M134</f>
        <v>3216</v>
      </c>
      <c r="J134" s="96">
        <v>0</v>
      </c>
      <c r="K134" s="96">
        <v>1876</v>
      </c>
      <c r="L134" s="96">
        <v>1340</v>
      </c>
      <c r="M134" s="96">
        <v>0</v>
      </c>
      <c r="N134" s="96">
        <f>+O134+P134+Q134+R134</f>
        <v>10084</v>
      </c>
      <c r="O134" s="96">
        <v>0</v>
      </c>
      <c r="P134" s="96">
        <v>9084</v>
      </c>
      <c r="Q134" s="96">
        <v>1000</v>
      </c>
      <c r="R134" s="96">
        <v>0</v>
      </c>
      <c r="S134" s="96">
        <f aca="true" t="shared" si="46" ref="S134:W137">+D134+I134+N134</f>
        <v>13300</v>
      </c>
      <c r="T134" s="96">
        <f t="shared" si="46"/>
        <v>0</v>
      </c>
      <c r="U134" s="96">
        <f t="shared" si="46"/>
        <v>10960</v>
      </c>
      <c r="V134" s="96">
        <f t="shared" si="46"/>
        <v>2340</v>
      </c>
      <c r="W134" s="96">
        <f t="shared" si="46"/>
        <v>0</v>
      </c>
      <c r="X134" s="215" t="s">
        <v>849</v>
      </c>
    </row>
    <row r="135" spans="1:24" s="61" customFormat="1" ht="38.25">
      <c r="A135" s="66" t="s">
        <v>114</v>
      </c>
      <c r="B135" s="67" t="s">
        <v>691</v>
      </c>
      <c r="C135" s="96">
        <v>10000</v>
      </c>
      <c r="D135" s="96">
        <f>+E135+F135+G135+H135</f>
        <v>0</v>
      </c>
      <c r="E135" s="96">
        <v>0</v>
      </c>
      <c r="F135" s="96">
        <v>0</v>
      </c>
      <c r="G135" s="96">
        <v>0</v>
      </c>
      <c r="H135" s="96">
        <v>0</v>
      </c>
      <c r="I135" s="96">
        <f>+J135+K135+L135+M135</f>
        <v>3000</v>
      </c>
      <c r="J135" s="96">
        <v>0</v>
      </c>
      <c r="K135" s="96">
        <v>3000</v>
      </c>
      <c r="L135" s="96">
        <v>0</v>
      </c>
      <c r="M135" s="96">
        <v>0</v>
      </c>
      <c r="N135" s="96">
        <f>+O135+P135+Q135+R135</f>
        <v>5000</v>
      </c>
      <c r="O135" s="96">
        <v>0</v>
      </c>
      <c r="P135" s="96">
        <v>5000</v>
      </c>
      <c r="Q135" s="96">
        <v>0</v>
      </c>
      <c r="R135" s="96">
        <v>0</v>
      </c>
      <c r="S135" s="96">
        <f t="shared" si="46"/>
        <v>8000</v>
      </c>
      <c r="T135" s="96">
        <f t="shared" si="46"/>
        <v>0</v>
      </c>
      <c r="U135" s="96">
        <f t="shared" si="46"/>
        <v>8000</v>
      </c>
      <c r="V135" s="96">
        <f t="shared" si="46"/>
        <v>0</v>
      </c>
      <c r="W135" s="96">
        <f t="shared" si="46"/>
        <v>0</v>
      </c>
      <c r="X135" s="215" t="s">
        <v>175</v>
      </c>
    </row>
    <row r="136" spans="1:24" s="263" customFormat="1" ht="25.5">
      <c r="A136" s="259" t="s">
        <v>129</v>
      </c>
      <c r="B136" s="260" t="s">
        <v>752</v>
      </c>
      <c r="C136" s="261">
        <v>23166</v>
      </c>
      <c r="D136" s="261">
        <f>+E136+F136+G136+H136</f>
        <v>0</v>
      </c>
      <c r="E136" s="261">
        <v>0</v>
      </c>
      <c r="F136" s="261">
        <v>0</v>
      </c>
      <c r="G136" s="261">
        <v>0</v>
      </c>
      <c r="H136" s="261">
        <v>0</v>
      </c>
      <c r="I136" s="261">
        <f>+J136+K136+L136+M136</f>
        <v>5000</v>
      </c>
      <c r="J136" s="261">
        <v>0</v>
      </c>
      <c r="K136" s="261">
        <v>5000</v>
      </c>
      <c r="L136" s="261">
        <v>0</v>
      </c>
      <c r="M136" s="261">
        <v>0</v>
      </c>
      <c r="N136" s="261">
        <f>+O136+P136+Q136+R136</f>
        <v>10000</v>
      </c>
      <c r="O136" s="261">
        <v>0</v>
      </c>
      <c r="P136" s="261">
        <v>10000</v>
      </c>
      <c r="Q136" s="261">
        <v>0</v>
      </c>
      <c r="R136" s="261">
        <v>0</v>
      </c>
      <c r="S136" s="261">
        <f t="shared" si="46"/>
        <v>15000</v>
      </c>
      <c r="T136" s="261">
        <f t="shared" si="46"/>
        <v>0</v>
      </c>
      <c r="U136" s="261">
        <f t="shared" si="46"/>
        <v>15000</v>
      </c>
      <c r="V136" s="261">
        <f t="shared" si="46"/>
        <v>0</v>
      </c>
      <c r="W136" s="261">
        <f t="shared" si="46"/>
        <v>0</v>
      </c>
      <c r="X136" s="262" t="s">
        <v>849</v>
      </c>
    </row>
    <row r="137" spans="1:24" s="18" customFormat="1" ht="12.75">
      <c r="A137" s="67"/>
      <c r="B137" s="67" t="s">
        <v>509</v>
      </c>
      <c r="C137" s="96">
        <f aca="true" t="shared" si="47" ref="C137:R137">SUM(C113:C136)</f>
        <v>8228525</v>
      </c>
      <c r="D137" s="96">
        <f t="shared" si="47"/>
        <v>179840</v>
      </c>
      <c r="E137" s="96">
        <f t="shared" si="47"/>
        <v>10706.8</v>
      </c>
      <c r="F137" s="96">
        <f t="shared" si="47"/>
        <v>147733.2</v>
      </c>
      <c r="G137" s="96">
        <f t="shared" si="47"/>
        <v>21400</v>
      </c>
      <c r="H137" s="96">
        <f t="shared" si="47"/>
        <v>0</v>
      </c>
      <c r="I137" s="96">
        <f t="shared" si="47"/>
        <v>637894</v>
      </c>
      <c r="J137" s="96">
        <f t="shared" si="47"/>
        <v>40904.8</v>
      </c>
      <c r="K137" s="96">
        <f t="shared" si="47"/>
        <v>401609.2</v>
      </c>
      <c r="L137" s="96">
        <f t="shared" si="47"/>
        <v>145500</v>
      </c>
      <c r="M137" s="96">
        <f t="shared" si="47"/>
        <v>49880</v>
      </c>
      <c r="N137" s="96">
        <f t="shared" si="47"/>
        <v>694326</v>
      </c>
      <c r="O137" s="96">
        <f t="shared" si="47"/>
        <v>63408.8</v>
      </c>
      <c r="P137" s="96">
        <f t="shared" si="47"/>
        <v>584117.2</v>
      </c>
      <c r="Q137" s="96">
        <f t="shared" si="47"/>
        <v>46800</v>
      </c>
      <c r="R137" s="96">
        <f t="shared" si="47"/>
        <v>0</v>
      </c>
      <c r="S137" s="96">
        <f t="shared" si="46"/>
        <v>1512060</v>
      </c>
      <c r="T137" s="96">
        <f aca="true" t="shared" si="48" ref="T137:W138">+E137+J137+O137</f>
        <v>115020.40000000001</v>
      </c>
      <c r="U137" s="96">
        <f t="shared" si="48"/>
        <v>1133459.6</v>
      </c>
      <c r="V137" s="96">
        <f t="shared" si="48"/>
        <v>213700</v>
      </c>
      <c r="W137" s="96">
        <f t="shared" si="48"/>
        <v>49880</v>
      </c>
      <c r="X137" s="215"/>
    </row>
    <row r="138" spans="1:24" s="19" customFormat="1" ht="17.25" customHeight="1">
      <c r="A138" s="66"/>
      <c r="B138" s="67" t="s">
        <v>511</v>
      </c>
      <c r="C138" s="96">
        <f aca="true" t="shared" si="49" ref="C138:R138">+C137+C111</f>
        <v>8992849</v>
      </c>
      <c r="D138" s="96">
        <f t="shared" si="49"/>
        <v>368242</v>
      </c>
      <c r="E138" s="96">
        <f t="shared" si="49"/>
        <v>40454.8</v>
      </c>
      <c r="F138" s="96">
        <f t="shared" si="49"/>
        <v>258328.2</v>
      </c>
      <c r="G138" s="96">
        <f t="shared" si="49"/>
        <v>69459</v>
      </c>
      <c r="H138" s="96">
        <f t="shared" si="49"/>
        <v>0</v>
      </c>
      <c r="I138" s="96">
        <f t="shared" si="49"/>
        <v>739216</v>
      </c>
      <c r="J138" s="96">
        <f t="shared" si="49"/>
        <v>61229.8</v>
      </c>
      <c r="K138" s="96">
        <f t="shared" si="49"/>
        <v>455196.2</v>
      </c>
      <c r="L138" s="96">
        <f t="shared" si="49"/>
        <v>172910</v>
      </c>
      <c r="M138" s="96">
        <f t="shared" si="49"/>
        <v>49880</v>
      </c>
      <c r="N138" s="96">
        <f t="shared" si="49"/>
        <v>707833</v>
      </c>
      <c r="O138" s="96">
        <f t="shared" si="49"/>
        <v>63585.8</v>
      </c>
      <c r="P138" s="96">
        <f t="shared" si="49"/>
        <v>597117.2</v>
      </c>
      <c r="Q138" s="96">
        <f t="shared" si="49"/>
        <v>47130</v>
      </c>
      <c r="R138" s="96">
        <f t="shared" si="49"/>
        <v>0</v>
      </c>
      <c r="S138" s="96">
        <f t="shared" si="33"/>
        <v>1815291</v>
      </c>
      <c r="T138" s="96">
        <f t="shared" si="48"/>
        <v>165270.40000000002</v>
      </c>
      <c r="U138" s="96">
        <f t="shared" si="48"/>
        <v>1310641.6</v>
      </c>
      <c r="V138" s="96">
        <f t="shared" si="48"/>
        <v>289499</v>
      </c>
      <c r="W138" s="96">
        <f t="shared" si="48"/>
        <v>49880</v>
      </c>
      <c r="X138" s="215"/>
    </row>
    <row r="139" spans="1:24" s="273" customFormat="1" ht="18.75" customHeight="1">
      <c r="A139" s="479" t="s">
        <v>183</v>
      </c>
      <c r="B139" s="479"/>
      <c r="C139" s="261"/>
      <c r="D139" s="261"/>
      <c r="E139" s="261"/>
      <c r="F139" s="261"/>
      <c r="G139" s="261"/>
      <c r="H139" s="261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/>
      <c r="S139" s="261"/>
      <c r="T139" s="261"/>
      <c r="U139" s="261"/>
      <c r="V139" s="261"/>
      <c r="W139" s="261"/>
      <c r="X139" s="271"/>
    </row>
    <row r="140" spans="1:24" s="20" customFormat="1" ht="15.75" customHeight="1">
      <c r="A140" s="66"/>
      <c r="B140" s="62" t="s">
        <v>187</v>
      </c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62"/>
    </row>
    <row r="141" spans="1:24" s="20" customFormat="1" ht="51.75" customHeight="1">
      <c r="A141" s="66" t="s">
        <v>203</v>
      </c>
      <c r="B141" s="227" t="s">
        <v>312</v>
      </c>
      <c r="C141" s="96">
        <v>13148</v>
      </c>
      <c r="D141" s="96">
        <f t="shared" si="30"/>
        <v>5653</v>
      </c>
      <c r="E141" s="96">
        <v>810</v>
      </c>
      <c r="F141" s="96">
        <v>4843</v>
      </c>
      <c r="G141" s="96">
        <v>0</v>
      </c>
      <c r="H141" s="96">
        <v>0</v>
      </c>
      <c r="I141" s="96">
        <f t="shared" si="31"/>
        <v>657</v>
      </c>
      <c r="J141" s="96">
        <v>57</v>
      </c>
      <c r="K141" s="96">
        <v>600</v>
      </c>
      <c r="L141" s="96">
        <v>0</v>
      </c>
      <c r="M141" s="96">
        <v>0</v>
      </c>
      <c r="N141" s="96">
        <f t="shared" si="32"/>
        <v>0</v>
      </c>
      <c r="O141" s="96">
        <v>0</v>
      </c>
      <c r="P141" s="96">
        <v>0</v>
      </c>
      <c r="Q141" s="96">
        <v>0</v>
      </c>
      <c r="R141" s="96">
        <v>0</v>
      </c>
      <c r="S141" s="96">
        <f t="shared" si="33"/>
        <v>6310</v>
      </c>
      <c r="T141" s="96">
        <f t="shared" si="34"/>
        <v>867</v>
      </c>
      <c r="U141" s="96">
        <f t="shared" si="35"/>
        <v>5443</v>
      </c>
      <c r="V141" s="96">
        <f t="shared" si="36"/>
        <v>0</v>
      </c>
      <c r="W141" s="96">
        <f t="shared" si="37"/>
        <v>0</v>
      </c>
      <c r="X141" s="62" t="s">
        <v>223</v>
      </c>
    </row>
    <row r="142" spans="1:24" s="35" customFormat="1" ht="38.25">
      <c r="A142" s="66" t="s">
        <v>46</v>
      </c>
      <c r="B142" s="227" t="s">
        <v>148</v>
      </c>
      <c r="C142" s="99">
        <v>29278</v>
      </c>
      <c r="D142" s="96">
        <f t="shared" si="30"/>
        <v>1074</v>
      </c>
      <c r="E142" s="96">
        <v>0</v>
      </c>
      <c r="F142" s="96">
        <v>0</v>
      </c>
      <c r="G142" s="96">
        <v>1074</v>
      </c>
      <c r="H142" s="96">
        <v>0</v>
      </c>
      <c r="I142" s="96">
        <f t="shared" si="31"/>
        <v>0</v>
      </c>
      <c r="J142" s="96">
        <v>0</v>
      </c>
      <c r="K142" s="96">
        <v>0</v>
      </c>
      <c r="L142" s="96">
        <v>0</v>
      </c>
      <c r="M142" s="96">
        <v>0</v>
      </c>
      <c r="N142" s="96">
        <f t="shared" si="32"/>
        <v>0</v>
      </c>
      <c r="O142" s="96">
        <v>0</v>
      </c>
      <c r="P142" s="96">
        <v>0</v>
      </c>
      <c r="Q142" s="96">
        <v>0</v>
      </c>
      <c r="R142" s="96">
        <v>0</v>
      </c>
      <c r="S142" s="96">
        <f t="shared" si="33"/>
        <v>1074</v>
      </c>
      <c r="T142" s="96">
        <f t="shared" si="34"/>
        <v>0</v>
      </c>
      <c r="U142" s="96">
        <f t="shared" si="35"/>
        <v>0</v>
      </c>
      <c r="V142" s="96">
        <f t="shared" si="36"/>
        <v>1074</v>
      </c>
      <c r="W142" s="96">
        <f t="shared" si="37"/>
        <v>0</v>
      </c>
      <c r="X142" s="62" t="s">
        <v>439</v>
      </c>
    </row>
    <row r="143" spans="1:24" s="35" customFormat="1" ht="15" customHeight="1">
      <c r="A143" s="66"/>
      <c r="B143" s="227" t="s">
        <v>509</v>
      </c>
      <c r="C143" s="99">
        <f aca="true" t="shared" si="50" ref="C143:R143">SUM(C141:C142)</f>
        <v>42426</v>
      </c>
      <c r="D143" s="99">
        <f t="shared" si="50"/>
        <v>6727</v>
      </c>
      <c r="E143" s="99">
        <f t="shared" si="50"/>
        <v>810</v>
      </c>
      <c r="F143" s="99">
        <f t="shared" si="50"/>
        <v>4843</v>
      </c>
      <c r="G143" s="99">
        <f t="shared" si="50"/>
        <v>1074</v>
      </c>
      <c r="H143" s="99">
        <f t="shared" si="50"/>
        <v>0</v>
      </c>
      <c r="I143" s="99">
        <f t="shared" si="50"/>
        <v>657</v>
      </c>
      <c r="J143" s="99">
        <f t="shared" si="50"/>
        <v>57</v>
      </c>
      <c r="K143" s="99">
        <f t="shared" si="50"/>
        <v>600</v>
      </c>
      <c r="L143" s="99">
        <f t="shared" si="50"/>
        <v>0</v>
      </c>
      <c r="M143" s="99">
        <f t="shared" si="50"/>
        <v>0</v>
      </c>
      <c r="N143" s="99">
        <f t="shared" si="50"/>
        <v>0</v>
      </c>
      <c r="O143" s="99">
        <f t="shared" si="50"/>
        <v>0</v>
      </c>
      <c r="P143" s="99">
        <f t="shared" si="50"/>
        <v>0</v>
      </c>
      <c r="Q143" s="99">
        <f t="shared" si="50"/>
        <v>0</v>
      </c>
      <c r="R143" s="99">
        <f t="shared" si="50"/>
        <v>0</v>
      </c>
      <c r="S143" s="96">
        <f t="shared" si="33"/>
        <v>7384</v>
      </c>
      <c r="T143" s="96">
        <f t="shared" si="34"/>
        <v>867</v>
      </c>
      <c r="U143" s="96">
        <f t="shared" si="35"/>
        <v>5443</v>
      </c>
      <c r="V143" s="96">
        <f t="shared" si="36"/>
        <v>1074</v>
      </c>
      <c r="W143" s="96">
        <f t="shared" si="37"/>
        <v>0</v>
      </c>
      <c r="X143" s="62"/>
    </row>
    <row r="144" spans="1:24" s="35" customFormat="1" ht="15.75" customHeight="1">
      <c r="A144" s="66"/>
      <c r="B144" s="62" t="s">
        <v>289</v>
      </c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62"/>
    </row>
    <row r="145" spans="1:24" s="20" customFormat="1" ht="38.25">
      <c r="A145" s="66" t="s">
        <v>11</v>
      </c>
      <c r="B145" s="229" t="s">
        <v>313</v>
      </c>
      <c r="C145" s="96">
        <v>19630</v>
      </c>
      <c r="D145" s="96">
        <f t="shared" si="30"/>
        <v>306</v>
      </c>
      <c r="E145" s="96">
        <v>33</v>
      </c>
      <c r="F145" s="96">
        <v>273</v>
      </c>
      <c r="G145" s="96">
        <v>0</v>
      </c>
      <c r="H145" s="96">
        <v>0</v>
      </c>
      <c r="I145" s="96">
        <f t="shared" si="31"/>
        <v>6766</v>
      </c>
      <c r="J145" s="96">
        <v>33</v>
      </c>
      <c r="K145" s="96">
        <v>6733</v>
      </c>
      <c r="L145" s="96">
        <v>0</v>
      </c>
      <c r="M145" s="96">
        <v>0</v>
      </c>
      <c r="N145" s="96">
        <f t="shared" si="32"/>
        <v>10021</v>
      </c>
      <c r="O145" s="96">
        <v>2138</v>
      </c>
      <c r="P145" s="96">
        <v>7883</v>
      </c>
      <c r="Q145" s="96">
        <v>0</v>
      </c>
      <c r="R145" s="96">
        <v>0</v>
      </c>
      <c r="S145" s="96">
        <f t="shared" si="33"/>
        <v>17093</v>
      </c>
      <c r="T145" s="96">
        <f t="shared" si="34"/>
        <v>2204</v>
      </c>
      <c r="U145" s="96">
        <f t="shared" si="35"/>
        <v>14889</v>
      </c>
      <c r="V145" s="96">
        <f t="shared" si="36"/>
        <v>0</v>
      </c>
      <c r="W145" s="96">
        <f t="shared" si="37"/>
        <v>0</v>
      </c>
      <c r="X145" s="51" t="s">
        <v>424</v>
      </c>
    </row>
    <row r="146" spans="1:24" s="18" customFormat="1" ht="38.25">
      <c r="A146" s="66" t="s">
        <v>204</v>
      </c>
      <c r="B146" s="235" t="s">
        <v>542</v>
      </c>
      <c r="C146" s="96">
        <v>20000</v>
      </c>
      <c r="D146" s="96">
        <f t="shared" si="30"/>
        <v>0</v>
      </c>
      <c r="E146" s="96">
        <v>0</v>
      </c>
      <c r="F146" s="96">
        <v>0</v>
      </c>
      <c r="G146" s="96">
        <v>0</v>
      </c>
      <c r="H146" s="96">
        <v>0</v>
      </c>
      <c r="I146" s="96">
        <f t="shared" si="31"/>
        <v>5000</v>
      </c>
      <c r="J146" s="96">
        <v>500</v>
      </c>
      <c r="K146" s="96">
        <v>4500</v>
      </c>
      <c r="L146" s="96">
        <v>0</v>
      </c>
      <c r="M146" s="96">
        <v>0</v>
      </c>
      <c r="N146" s="96">
        <f t="shared" si="32"/>
        <v>5000</v>
      </c>
      <c r="O146" s="96">
        <v>500</v>
      </c>
      <c r="P146" s="96">
        <v>4500</v>
      </c>
      <c r="Q146" s="96">
        <v>0</v>
      </c>
      <c r="R146" s="96">
        <v>0</v>
      </c>
      <c r="S146" s="96">
        <f t="shared" si="33"/>
        <v>10000</v>
      </c>
      <c r="T146" s="96">
        <f t="shared" si="34"/>
        <v>1000</v>
      </c>
      <c r="U146" s="96">
        <f t="shared" si="35"/>
        <v>9000</v>
      </c>
      <c r="V146" s="96">
        <f t="shared" si="36"/>
        <v>0</v>
      </c>
      <c r="W146" s="96">
        <f t="shared" si="37"/>
        <v>0</v>
      </c>
      <c r="X146" s="217" t="s">
        <v>1</v>
      </c>
    </row>
    <row r="147" spans="1:24" s="18" customFormat="1" ht="25.5">
      <c r="A147" s="66" t="s">
        <v>205</v>
      </c>
      <c r="B147" s="235" t="s">
        <v>543</v>
      </c>
      <c r="C147" s="96">
        <v>20000</v>
      </c>
      <c r="D147" s="96">
        <f t="shared" si="30"/>
        <v>0</v>
      </c>
      <c r="E147" s="96">
        <v>0</v>
      </c>
      <c r="F147" s="96">
        <v>0</v>
      </c>
      <c r="G147" s="96">
        <v>0</v>
      </c>
      <c r="H147" s="96">
        <v>0</v>
      </c>
      <c r="I147" s="96">
        <f t="shared" si="31"/>
        <v>5000</v>
      </c>
      <c r="J147" s="96">
        <v>500</v>
      </c>
      <c r="K147" s="96">
        <v>4500</v>
      </c>
      <c r="L147" s="96">
        <v>0</v>
      </c>
      <c r="M147" s="96">
        <v>0</v>
      </c>
      <c r="N147" s="96">
        <f t="shared" si="32"/>
        <v>5000</v>
      </c>
      <c r="O147" s="96">
        <v>500</v>
      </c>
      <c r="P147" s="96">
        <v>4500</v>
      </c>
      <c r="Q147" s="96">
        <v>0</v>
      </c>
      <c r="R147" s="96">
        <v>0</v>
      </c>
      <c r="S147" s="96">
        <f t="shared" si="33"/>
        <v>10000</v>
      </c>
      <c r="T147" s="96">
        <f t="shared" si="34"/>
        <v>1000</v>
      </c>
      <c r="U147" s="96">
        <f t="shared" si="35"/>
        <v>9000</v>
      </c>
      <c r="V147" s="96">
        <f t="shared" si="36"/>
        <v>0</v>
      </c>
      <c r="W147" s="96">
        <f t="shared" si="37"/>
        <v>0</v>
      </c>
      <c r="X147" s="217" t="s">
        <v>1</v>
      </c>
    </row>
    <row r="148" spans="1:24" s="18" customFormat="1" ht="38.25">
      <c r="A148" s="66" t="s">
        <v>206</v>
      </c>
      <c r="B148" s="233" t="s">
        <v>544</v>
      </c>
      <c r="C148" s="96">
        <v>6000</v>
      </c>
      <c r="D148" s="96">
        <f t="shared" si="30"/>
        <v>0</v>
      </c>
      <c r="E148" s="96">
        <v>0</v>
      </c>
      <c r="F148" s="96">
        <v>0</v>
      </c>
      <c r="G148" s="96">
        <v>0</v>
      </c>
      <c r="H148" s="96">
        <v>0</v>
      </c>
      <c r="I148" s="96">
        <f t="shared" si="31"/>
        <v>2000</v>
      </c>
      <c r="J148" s="96">
        <v>200</v>
      </c>
      <c r="K148" s="96">
        <v>1800</v>
      </c>
      <c r="L148" s="96">
        <v>0</v>
      </c>
      <c r="M148" s="96">
        <v>0</v>
      </c>
      <c r="N148" s="96">
        <f t="shared" si="32"/>
        <v>3000</v>
      </c>
      <c r="O148" s="96">
        <v>300</v>
      </c>
      <c r="P148" s="96">
        <v>2700</v>
      </c>
      <c r="Q148" s="96">
        <v>0</v>
      </c>
      <c r="R148" s="96">
        <v>0</v>
      </c>
      <c r="S148" s="96">
        <f t="shared" si="33"/>
        <v>5000</v>
      </c>
      <c r="T148" s="96">
        <f t="shared" si="34"/>
        <v>500</v>
      </c>
      <c r="U148" s="96">
        <f t="shared" si="35"/>
        <v>4500</v>
      </c>
      <c r="V148" s="96">
        <f t="shared" si="36"/>
        <v>0</v>
      </c>
      <c r="W148" s="96">
        <f t="shared" si="37"/>
        <v>0</v>
      </c>
      <c r="X148" s="217" t="s">
        <v>1</v>
      </c>
    </row>
    <row r="149" spans="1:24" s="18" customFormat="1" ht="25.5">
      <c r="A149" s="66" t="s">
        <v>207</v>
      </c>
      <c r="B149" s="235" t="s">
        <v>314</v>
      </c>
      <c r="C149" s="96">
        <v>55000</v>
      </c>
      <c r="D149" s="96">
        <f t="shared" si="30"/>
        <v>0</v>
      </c>
      <c r="E149" s="96">
        <v>0</v>
      </c>
      <c r="F149" s="96">
        <v>0</v>
      </c>
      <c r="G149" s="96">
        <v>0</v>
      </c>
      <c r="H149" s="96">
        <v>0</v>
      </c>
      <c r="I149" s="96">
        <f t="shared" si="31"/>
        <v>10000</v>
      </c>
      <c r="J149" s="96">
        <v>1000</v>
      </c>
      <c r="K149" s="96">
        <v>9000</v>
      </c>
      <c r="L149" s="96">
        <v>0</v>
      </c>
      <c r="M149" s="96">
        <v>0</v>
      </c>
      <c r="N149" s="96">
        <f t="shared" si="32"/>
        <v>25000</v>
      </c>
      <c r="O149" s="96">
        <v>2500</v>
      </c>
      <c r="P149" s="96">
        <v>22500</v>
      </c>
      <c r="Q149" s="96">
        <v>0</v>
      </c>
      <c r="R149" s="96">
        <v>0</v>
      </c>
      <c r="S149" s="96">
        <f t="shared" si="33"/>
        <v>35000</v>
      </c>
      <c r="T149" s="96">
        <f t="shared" si="34"/>
        <v>3500</v>
      </c>
      <c r="U149" s="96">
        <f t="shared" si="35"/>
        <v>31500</v>
      </c>
      <c r="V149" s="96">
        <f t="shared" si="36"/>
        <v>0</v>
      </c>
      <c r="W149" s="96">
        <f t="shared" si="37"/>
        <v>0</v>
      </c>
      <c r="X149" s="217" t="s">
        <v>1</v>
      </c>
    </row>
    <row r="150" spans="1:24" s="18" customFormat="1" ht="25.5">
      <c r="A150" s="66" t="s">
        <v>208</v>
      </c>
      <c r="B150" s="233" t="s">
        <v>545</v>
      </c>
      <c r="C150" s="96">
        <v>6500</v>
      </c>
      <c r="D150" s="96">
        <f t="shared" si="30"/>
        <v>0</v>
      </c>
      <c r="E150" s="96">
        <v>0</v>
      </c>
      <c r="F150" s="96">
        <v>0</v>
      </c>
      <c r="G150" s="96">
        <v>0</v>
      </c>
      <c r="H150" s="96">
        <v>0</v>
      </c>
      <c r="I150" s="96">
        <f t="shared" si="31"/>
        <v>2000</v>
      </c>
      <c r="J150" s="96">
        <v>200</v>
      </c>
      <c r="K150" s="96">
        <v>1800</v>
      </c>
      <c r="L150" s="96">
        <v>0</v>
      </c>
      <c r="M150" s="96">
        <v>0</v>
      </c>
      <c r="N150" s="96">
        <f t="shared" si="32"/>
        <v>2000</v>
      </c>
      <c r="O150" s="96">
        <v>200</v>
      </c>
      <c r="P150" s="96">
        <v>1800</v>
      </c>
      <c r="Q150" s="96">
        <v>0</v>
      </c>
      <c r="R150" s="96">
        <v>0</v>
      </c>
      <c r="S150" s="96">
        <f t="shared" si="33"/>
        <v>4000</v>
      </c>
      <c r="T150" s="96">
        <f t="shared" si="34"/>
        <v>400</v>
      </c>
      <c r="U150" s="96">
        <f t="shared" si="35"/>
        <v>3600</v>
      </c>
      <c r="V150" s="96">
        <f t="shared" si="36"/>
        <v>0</v>
      </c>
      <c r="W150" s="96">
        <f t="shared" si="37"/>
        <v>0</v>
      </c>
      <c r="X150" s="217" t="s">
        <v>1</v>
      </c>
    </row>
    <row r="151" spans="1:24" s="20" customFormat="1" ht="17.25" customHeight="1">
      <c r="A151" s="66"/>
      <c r="B151" s="227" t="s">
        <v>509</v>
      </c>
      <c r="C151" s="96">
        <f>SUM(C145:C150)</f>
        <v>127130</v>
      </c>
      <c r="D151" s="96">
        <f aca="true" t="shared" si="51" ref="D151:R151">SUM(D145:D150)</f>
        <v>306</v>
      </c>
      <c r="E151" s="96">
        <f t="shared" si="51"/>
        <v>33</v>
      </c>
      <c r="F151" s="96">
        <f t="shared" si="51"/>
        <v>273</v>
      </c>
      <c r="G151" s="96">
        <f t="shared" si="51"/>
        <v>0</v>
      </c>
      <c r="H151" s="96">
        <f t="shared" si="51"/>
        <v>0</v>
      </c>
      <c r="I151" s="96">
        <f t="shared" si="51"/>
        <v>30766</v>
      </c>
      <c r="J151" s="96">
        <f t="shared" si="51"/>
        <v>2433</v>
      </c>
      <c r="K151" s="96">
        <f t="shared" si="51"/>
        <v>28333</v>
      </c>
      <c r="L151" s="96">
        <f t="shared" si="51"/>
        <v>0</v>
      </c>
      <c r="M151" s="96">
        <f t="shared" si="51"/>
        <v>0</v>
      </c>
      <c r="N151" s="96">
        <f t="shared" si="51"/>
        <v>50021</v>
      </c>
      <c r="O151" s="96">
        <f t="shared" si="51"/>
        <v>6138</v>
      </c>
      <c r="P151" s="96">
        <f t="shared" si="51"/>
        <v>43883</v>
      </c>
      <c r="Q151" s="96">
        <f t="shared" si="51"/>
        <v>0</v>
      </c>
      <c r="R151" s="96">
        <f t="shared" si="51"/>
        <v>0</v>
      </c>
      <c r="S151" s="96">
        <f t="shared" si="33"/>
        <v>81093</v>
      </c>
      <c r="T151" s="96">
        <f t="shared" si="34"/>
        <v>8604</v>
      </c>
      <c r="U151" s="96">
        <f t="shared" si="35"/>
        <v>72489</v>
      </c>
      <c r="V151" s="96">
        <f t="shared" si="36"/>
        <v>0</v>
      </c>
      <c r="W151" s="96">
        <f t="shared" si="37"/>
        <v>0</v>
      </c>
      <c r="X151" s="62"/>
    </row>
    <row r="152" spans="1:24" s="20" customFormat="1" ht="20.25" customHeight="1">
      <c r="A152" s="66"/>
      <c r="B152" s="67" t="s">
        <v>511</v>
      </c>
      <c r="C152" s="96">
        <f>+C151+C143</f>
        <v>169556</v>
      </c>
      <c r="D152" s="96">
        <f aca="true" t="shared" si="52" ref="D152:R152">+D151+D143</f>
        <v>7033</v>
      </c>
      <c r="E152" s="96">
        <f t="shared" si="52"/>
        <v>843</v>
      </c>
      <c r="F152" s="96">
        <f t="shared" si="52"/>
        <v>5116</v>
      </c>
      <c r="G152" s="96">
        <f t="shared" si="52"/>
        <v>1074</v>
      </c>
      <c r="H152" s="96">
        <f t="shared" si="52"/>
        <v>0</v>
      </c>
      <c r="I152" s="96">
        <f t="shared" si="52"/>
        <v>31423</v>
      </c>
      <c r="J152" s="96">
        <f t="shared" si="52"/>
        <v>2490</v>
      </c>
      <c r="K152" s="96">
        <f t="shared" si="52"/>
        <v>28933</v>
      </c>
      <c r="L152" s="96">
        <f t="shared" si="52"/>
        <v>0</v>
      </c>
      <c r="M152" s="96">
        <f t="shared" si="52"/>
        <v>0</v>
      </c>
      <c r="N152" s="96">
        <f t="shared" si="52"/>
        <v>50021</v>
      </c>
      <c r="O152" s="96">
        <f t="shared" si="52"/>
        <v>6138</v>
      </c>
      <c r="P152" s="96">
        <f t="shared" si="52"/>
        <v>43883</v>
      </c>
      <c r="Q152" s="96">
        <f t="shared" si="52"/>
        <v>0</v>
      </c>
      <c r="R152" s="96">
        <f t="shared" si="52"/>
        <v>0</v>
      </c>
      <c r="S152" s="96">
        <f t="shared" si="33"/>
        <v>88477</v>
      </c>
      <c r="T152" s="96">
        <f t="shared" si="34"/>
        <v>9471</v>
      </c>
      <c r="U152" s="96">
        <f t="shared" si="35"/>
        <v>77932</v>
      </c>
      <c r="V152" s="96">
        <f t="shared" si="36"/>
        <v>1074</v>
      </c>
      <c r="W152" s="96">
        <f t="shared" si="37"/>
        <v>0</v>
      </c>
      <c r="X152" s="215"/>
    </row>
    <row r="153" spans="1:24" s="47" customFormat="1" ht="21" customHeight="1">
      <c r="A153" s="481" t="s">
        <v>507</v>
      </c>
      <c r="B153" s="481"/>
      <c r="C153" s="97"/>
      <c r="D153" s="96"/>
      <c r="E153" s="97"/>
      <c r="F153" s="97"/>
      <c r="G153" s="97"/>
      <c r="H153" s="97"/>
      <c r="I153" s="96"/>
      <c r="J153" s="97"/>
      <c r="K153" s="97"/>
      <c r="L153" s="97"/>
      <c r="M153" s="97"/>
      <c r="N153" s="96"/>
      <c r="O153" s="97"/>
      <c r="P153" s="97"/>
      <c r="Q153" s="97"/>
      <c r="R153" s="97"/>
      <c r="S153" s="96"/>
      <c r="T153" s="96"/>
      <c r="U153" s="96"/>
      <c r="V153" s="96"/>
      <c r="W153" s="96"/>
      <c r="X153" s="62"/>
    </row>
    <row r="154" spans="1:24" s="18" customFormat="1" ht="12" customHeight="1">
      <c r="A154" s="66"/>
      <c r="B154" s="62" t="s">
        <v>187</v>
      </c>
      <c r="C154" s="97"/>
      <c r="D154" s="96"/>
      <c r="E154" s="97"/>
      <c r="F154" s="97"/>
      <c r="G154" s="97"/>
      <c r="H154" s="97"/>
      <c r="I154" s="96"/>
      <c r="J154" s="97"/>
      <c r="K154" s="97"/>
      <c r="L154" s="97"/>
      <c r="M154" s="97"/>
      <c r="N154" s="96"/>
      <c r="O154" s="97"/>
      <c r="P154" s="97"/>
      <c r="Q154" s="97"/>
      <c r="R154" s="97"/>
      <c r="S154" s="96"/>
      <c r="T154" s="96"/>
      <c r="U154" s="96"/>
      <c r="V154" s="96"/>
      <c r="W154" s="96"/>
      <c r="X154" s="62"/>
    </row>
    <row r="155" spans="1:24" s="20" customFormat="1" ht="38.25">
      <c r="A155" s="66" t="s">
        <v>12</v>
      </c>
      <c r="B155" s="67" t="s">
        <v>692</v>
      </c>
      <c r="C155" s="96">
        <v>21638</v>
      </c>
      <c r="D155" s="96">
        <f t="shared" si="30"/>
        <v>9518</v>
      </c>
      <c r="E155" s="96">
        <v>20</v>
      </c>
      <c r="F155" s="96">
        <v>9498</v>
      </c>
      <c r="G155" s="96">
        <v>0</v>
      </c>
      <c r="H155" s="96">
        <v>0</v>
      </c>
      <c r="I155" s="96">
        <f t="shared" si="31"/>
        <v>0</v>
      </c>
      <c r="J155" s="96">
        <v>0</v>
      </c>
      <c r="K155" s="96">
        <v>0</v>
      </c>
      <c r="L155" s="96">
        <v>0</v>
      </c>
      <c r="M155" s="96">
        <v>0</v>
      </c>
      <c r="N155" s="96">
        <f t="shared" si="32"/>
        <v>0</v>
      </c>
      <c r="O155" s="96">
        <v>0</v>
      </c>
      <c r="P155" s="96">
        <v>0</v>
      </c>
      <c r="Q155" s="96">
        <v>0</v>
      </c>
      <c r="R155" s="96">
        <v>0</v>
      </c>
      <c r="S155" s="96">
        <f t="shared" si="33"/>
        <v>9518</v>
      </c>
      <c r="T155" s="96">
        <f t="shared" si="34"/>
        <v>20</v>
      </c>
      <c r="U155" s="96">
        <f t="shared" si="35"/>
        <v>9498</v>
      </c>
      <c r="V155" s="96">
        <f t="shared" si="36"/>
        <v>0</v>
      </c>
      <c r="W155" s="96">
        <f t="shared" si="37"/>
        <v>0</v>
      </c>
      <c r="X155" s="215" t="s">
        <v>224</v>
      </c>
    </row>
    <row r="156" spans="1:24" s="20" customFormat="1" ht="38.25">
      <c r="A156" s="66" t="s">
        <v>209</v>
      </c>
      <c r="B156" s="233" t="s">
        <v>778</v>
      </c>
      <c r="C156" s="96">
        <v>9780</v>
      </c>
      <c r="D156" s="96">
        <f aca="true" t="shared" si="53" ref="D156:D168">+E156+F156+G156+H156</f>
        <v>100</v>
      </c>
      <c r="E156" s="96">
        <v>0</v>
      </c>
      <c r="F156" s="96">
        <v>100</v>
      </c>
      <c r="G156" s="96">
        <v>0</v>
      </c>
      <c r="H156" s="96">
        <v>0</v>
      </c>
      <c r="I156" s="96">
        <f aca="true" t="shared" si="54" ref="I156:I168">+J156+K156+L156+M156</f>
        <v>-5.6843418860808E-14</v>
      </c>
      <c r="J156" s="96">
        <v>-5.6843418860808E-14</v>
      </c>
      <c r="K156" s="96">
        <v>0</v>
      </c>
      <c r="L156" s="96">
        <v>0</v>
      </c>
      <c r="M156" s="96">
        <v>0</v>
      </c>
      <c r="N156" s="96">
        <f aca="true" t="shared" si="55" ref="N156:N168">+O156+P156+Q156+R156</f>
        <v>0</v>
      </c>
      <c r="O156" s="96">
        <v>0</v>
      </c>
      <c r="P156" s="96">
        <v>0</v>
      </c>
      <c r="Q156" s="96">
        <v>0</v>
      </c>
      <c r="R156" s="96">
        <v>0</v>
      </c>
      <c r="S156" s="96">
        <f aca="true" t="shared" si="56" ref="S156:S170">+D156+I156+N156</f>
        <v>99.99999999999994</v>
      </c>
      <c r="T156" s="96">
        <f aca="true" t="shared" si="57" ref="T156:T171">+E156+J156+O156</f>
        <v>-5.6843418860808E-14</v>
      </c>
      <c r="U156" s="96">
        <f aca="true" t="shared" si="58" ref="U156:U171">+F156+K156+P156</f>
        <v>100</v>
      </c>
      <c r="V156" s="96">
        <f aca="true" t="shared" si="59" ref="V156:V171">+G156+L156+Q156</f>
        <v>0</v>
      </c>
      <c r="W156" s="96">
        <f aca="true" t="shared" si="60" ref="W156:W171">+H156+M156+R156</f>
        <v>0</v>
      </c>
      <c r="X156" s="62" t="s">
        <v>223</v>
      </c>
    </row>
    <row r="157" spans="1:24" s="35" customFormat="1" ht="17.25" customHeight="1">
      <c r="A157" s="66"/>
      <c r="B157" s="67" t="s">
        <v>509</v>
      </c>
      <c r="C157" s="96">
        <f>SUM(C155:C156)</f>
        <v>31418</v>
      </c>
      <c r="D157" s="96">
        <f aca="true" t="shared" si="61" ref="D157:R157">SUM(D155:D156)</f>
        <v>9618</v>
      </c>
      <c r="E157" s="96">
        <f t="shared" si="61"/>
        <v>20</v>
      </c>
      <c r="F157" s="96">
        <f t="shared" si="61"/>
        <v>9598</v>
      </c>
      <c r="G157" s="96">
        <f t="shared" si="61"/>
        <v>0</v>
      </c>
      <c r="H157" s="96">
        <f t="shared" si="61"/>
        <v>0</v>
      </c>
      <c r="I157" s="96">
        <f t="shared" si="61"/>
        <v>-5.6843418860808E-14</v>
      </c>
      <c r="J157" s="96">
        <f t="shared" si="61"/>
        <v>-5.6843418860808E-14</v>
      </c>
      <c r="K157" s="96">
        <f t="shared" si="61"/>
        <v>0</v>
      </c>
      <c r="L157" s="96">
        <f t="shared" si="61"/>
        <v>0</v>
      </c>
      <c r="M157" s="96">
        <f t="shared" si="61"/>
        <v>0</v>
      </c>
      <c r="N157" s="96">
        <f t="shared" si="61"/>
        <v>0</v>
      </c>
      <c r="O157" s="96">
        <f t="shared" si="61"/>
        <v>0</v>
      </c>
      <c r="P157" s="96">
        <f t="shared" si="61"/>
        <v>0</v>
      </c>
      <c r="Q157" s="96">
        <f t="shared" si="61"/>
        <v>0</v>
      </c>
      <c r="R157" s="96">
        <f t="shared" si="61"/>
        <v>0</v>
      </c>
      <c r="S157" s="96">
        <f t="shared" si="56"/>
        <v>9618</v>
      </c>
      <c r="T157" s="96">
        <f t="shared" si="57"/>
        <v>19.999999999999943</v>
      </c>
      <c r="U157" s="96">
        <f t="shared" si="58"/>
        <v>9598</v>
      </c>
      <c r="V157" s="96">
        <f t="shared" si="59"/>
        <v>0</v>
      </c>
      <c r="W157" s="96">
        <f t="shared" si="60"/>
        <v>0</v>
      </c>
      <c r="X157" s="215"/>
    </row>
    <row r="158" spans="1:24" s="35" customFormat="1" ht="12" customHeight="1">
      <c r="A158" s="66"/>
      <c r="B158" s="62" t="s">
        <v>289</v>
      </c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62"/>
    </row>
    <row r="159" spans="1:24" s="20" customFormat="1" ht="38.25">
      <c r="A159" s="66" t="s">
        <v>13</v>
      </c>
      <c r="B159" s="236" t="s">
        <v>144</v>
      </c>
      <c r="C159" s="96">
        <v>10000</v>
      </c>
      <c r="D159" s="96">
        <f t="shared" si="53"/>
        <v>0</v>
      </c>
      <c r="E159" s="96">
        <v>0</v>
      </c>
      <c r="F159" s="96">
        <v>0</v>
      </c>
      <c r="G159" s="96">
        <v>0</v>
      </c>
      <c r="H159" s="96">
        <v>0</v>
      </c>
      <c r="I159" s="96">
        <f t="shared" si="54"/>
        <v>2200</v>
      </c>
      <c r="J159" s="96">
        <v>200</v>
      </c>
      <c r="K159" s="96">
        <v>2000</v>
      </c>
      <c r="L159" s="96">
        <v>0</v>
      </c>
      <c r="M159" s="96">
        <v>0</v>
      </c>
      <c r="N159" s="96">
        <f t="shared" si="55"/>
        <v>3154</v>
      </c>
      <c r="O159" s="96">
        <v>1000</v>
      </c>
      <c r="P159" s="96">
        <v>2154</v>
      </c>
      <c r="Q159" s="96">
        <v>0</v>
      </c>
      <c r="R159" s="96">
        <v>0</v>
      </c>
      <c r="S159" s="96">
        <f t="shared" si="56"/>
        <v>5354</v>
      </c>
      <c r="T159" s="96">
        <f t="shared" si="57"/>
        <v>1200</v>
      </c>
      <c r="U159" s="96">
        <f t="shared" si="58"/>
        <v>4154</v>
      </c>
      <c r="V159" s="96">
        <f t="shared" si="59"/>
        <v>0</v>
      </c>
      <c r="W159" s="96">
        <f t="shared" si="60"/>
        <v>0</v>
      </c>
      <c r="X159" s="51" t="s">
        <v>424</v>
      </c>
    </row>
    <row r="160" spans="1:24" s="35" customFormat="1" ht="25.5">
      <c r="A160" s="66" t="s">
        <v>103</v>
      </c>
      <c r="B160" s="227" t="s">
        <v>546</v>
      </c>
      <c r="C160" s="96">
        <v>8000</v>
      </c>
      <c r="D160" s="96">
        <f t="shared" si="53"/>
        <v>0</v>
      </c>
      <c r="E160" s="96">
        <v>0</v>
      </c>
      <c r="F160" s="96">
        <v>0</v>
      </c>
      <c r="G160" s="96">
        <v>0</v>
      </c>
      <c r="H160" s="96">
        <v>0</v>
      </c>
      <c r="I160" s="96">
        <f t="shared" si="54"/>
        <v>2200</v>
      </c>
      <c r="J160" s="96">
        <v>200</v>
      </c>
      <c r="K160" s="96">
        <v>2000</v>
      </c>
      <c r="L160" s="96">
        <v>0</v>
      </c>
      <c r="M160" s="96">
        <v>0</v>
      </c>
      <c r="N160" s="96">
        <f t="shared" si="55"/>
        <v>4400</v>
      </c>
      <c r="O160" s="96">
        <v>400</v>
      </c>
      <c r="P160" s="96">
        <v>4000</v>
      </c>
      <c r="Q160" s="96">
        <v>0</v>
      </c>
      <c r="R160" s="96">
        <v>0</v>
      </c>
      <c r="S160" s="96">
        <f t="shared" si="56"/>
        <v>6600</v>
      </c>
      <c r="T160" s="96">
        <f t="shared" si="57"/>
        <v>600</v>
      </c>
      <c r="U160" s="96">
        <f t="shared" si="58"/>
        <v>6000</v>
      </c>
      <c r="V160" s="96">
        <f t="shared" si="59"/>
        <v>0</v>
      </c>
      <c r="W160" s="96">
        <f t="shared" si="60"/>
        <v>0</v>
      </c>
      <c r="X160" s="217" t="s">
        <v>1</v>
      </c>
    </row>
    <row r="161" spans="1:24" s="35" customFormat="1" ht="38.25">
      <c r="A161" s="66" t="s">
        <v>104</v>
      </c>
      <c r="B161" s="227" t="s">
        <v>315</v>
      </c>
      <c r="C161" s="96">
        <v>25000</v>
      </c>
      <c r="D161" s="96">
        <f t="shared" si="53"/>
        <v>0</v>
      </c>
      <c r="E161" s="96">
        <v>0</v>
      </c>
      <c r="F161" s="96">
        <v>0</v>
      </c>
      <c r="G161" s="96">
        <v>0</v>
      </c>
      <c r="H161" s="96">
        <v>0</v>
      </c>
      <c r="I161" s="96">
        <f t="shared" si="54"/>
        <v>5500</v>
      </c>
      <c r="J161" s="96">
        <v>500</v>
      </c>
      <c r="K161" s="96">
        <v>5000</v>
      </c>
      <c r="L161" s="96">
        <v>0</v>
      </c>
      <c r="M161" s="96">
        <v>0</v>
      </c>
      <c r="N161" s="96">
        <f t="shared" si="55"/>
        <v>6050</v>
      </c>
      <c r="O161" s="96">
        <v>550</v>
      </c>
      <c r="P161" s="96">
        <v>5500</v>
      </c>
      <c r="Q161" s="96">
        <v>0</v>
      </c>
      <c r="R161" s="96">
        <v>0</v>
      </c>
      <c r="S161" s="96">
        <f t="shared" si="56"/>
        <v>11550</v>
      </c>
      <c r="T161" s="96">
        <f t="shared" si="57"/>
        <v>1050</v>
      </c>
      <c r="U161" s="96">
        <f t="shared" si="58"/>
        <v>10500</v>
      </c>
      <c r="V161" s="96">
        <f t="shared" si="59"/>
        <v>0</v>
      </c>
      <c r="W161" s="96">
        <f t="shared" si="60"/>
        <v>0</v>
      </c>
      <c r="X161" s="217" t="s">
        <v>1</v>
      </c>
    </row>
    <row r="162" spans="1:24" s="35" customFormat="1" ht="25.5">
      <c r="A162" s="66" t="s">
        <v>210</v>
      </c>
      <c r="B162" s="227" t="s">
        <v>753</v>
      </c>
      <c r="C162" s="96">
        <v>6140</v>
      </c>
      <c r="D162" s="96">
        <f t="shared" si="53"/>
        <v>0</v>
      </c>
      <c r="E162" s="96">
        <v>0</v>
      </c>
      <c r="F162" s="96">
        <v>0</v>
      </c>
      <c r="G162" s="96">
        <v>0</v>
      </c>
      <c r="H162" s="96">
        <v>0</v>
      </c>
      <c r="I162" s="96">
        <f t="shared" si="54"/>
        <v>3000</v>
      </c>
      <c r="J162" s="96">
        <v>300</v>
      </c>
      <c r="K162" s="96">
        <v>2700</v>
      </c>
      <c r="L162" s="96">
        <v>0</v>
      </c>
      <c r="M162" s="96">
        <v>0</v>
      </c>
      <c r="N162" s="96">
        <f t="shared" si="55"/>
        <v>3140</v>
      </c>
      <c r="O162" s="96">
        <v>300</v>
      </c>
      <c r="P162" s="96">
        <v>2840</v>
      </c>
      <c r="Q162" s="96">
        <v>0</v>
      </c>
      <c r="R162" s="96">
        <v>0</v>
      </c>
      <c r="S162" s="96">
        <f t="shared" si="56"/>
        <v>6140</v>
      </c>
      <c r="T162" s="96">
        <f t="shared" si="57"/>
        <v>600</v>
      </c>
      <c r="U162" s="96">
        <f t="shared" si="58"/>
        <v>5540</v>
      </c>
      <c r="V162" s="96">
        <f t="shared" si="59"/>
        <v>0</v>
      </c>
      <c r="W162" s="96">
        <f t="shared" si="60"/>
        <v>0</v>
      </c>
      <c r="X162" s="217" t="s">
        <v>1</v>
      </c>
    </row>
    <row r="163" spans="1:24" s="35" customFormat="1" ht="25.5">
      <c r="A163" s="66" t="s">
        <v>47</v>
      </c>
      <c r="B163" s="227" t="s">
        <v>779</v>
      </c>
      <c r="C163" s="96">
        <v>16000</v>
      </c>
      <c r="D163" s="96">
        <f t="shared" si="53"/>
        <v>0</v>
      </c>
      <c r="E163" s="96">
        <v>0</v>
      </c>
      <c r="F163" s="96">
        <v>0</v>
      </c>
      <c r="G163" s="96">
        <v>0</v>
      </c>
      <c r="H163" s="96">
        <v>0</v>
      </c>
      <c r="I163" s="96">
        <f t="shared" si="54"/>
        <v>4000</v>
      </c>
      <c r="J163" s="96">
        <v>400</v>
      </c>
      <c r="K163" s="96">
        <v>3600</v>
      </c>
      <c r="L163" s="96">
        <v>0</v>
      </c>
      <c r="M163" s="96">
        <v>0</v>
      </c>
      <c r="N163" s="96">
        <f t="shared" si="55"/>
        <v>5000</v>
      </c>
      <c r="O163" s="96">
        <v>500</v>
      </c>
      <c r="P163" s="96">
        <v>4500</v>
      </c>
      <c r="Q163" s="96">
        <v>0</v>
      </c>
      <c r="R163" s="96">
        <v>0</v>
      </c>
      <c r="S163" s="96">
        <f t="shared" si="56"/>
        <v>9000</v>
      </c>
      <c r="T163" s="96">
        <f t="shared" si="57"/>
        <v>900</v>
      </c>
      <c r="U163" s="96">
        <f t="shared" si="58"/>
        <v>8100</v>
      </c>
      <c r="V163" s="96">
        <f t="shared" si="59"/>
        <v>0</v>
      </c>
      <c r="W163" s="96">
        <f t="shared" si="60"/>
        <v>0</v>
      </c>
      <c r="X163" s="217" t="s">
        <v>1</v>
      </c>
    </row>
    <row r="164" spans="1:24" s="18" customFormat="1" ht="18" customHeight="1">
      <c r="A164" s="66"/>
      <c r="B164" s="67" t="s">
        <v>509</v>
      </c>
      <c r="C164" s="96">
        <f>SUM(C159:C163)</f>
        <v>65140</v>
      </c>
      <c r="D164" s="96">
        <f aca="true" t="shared" si="62" ref="D164:R164">SUM(D159:D163)</f>
        <v>0</v>
      </c>
      <c r="E164" s="96">
        <f t="shared" si="62"/>
        <v>0</v>
      </c>
      <c r="F164" s="96">
        <f t="shared" si="62"/>
        <v>0</v>
      </c>
      <c r="G164" s="96">
        <f t="shared" si="62"/>
        <v>0</v>
      </c>
      <c r="H164" s="96">
        <f t="shared" si="62"/>
        <v>0</v>
      </c>
      <c r="I164" s="96">
        <f t="shared" si="62"/>
        <v>16900</v>
      </c>
      <c r="J164" s="96">
        <f t="shared" si="62"/>
        <v>1600</v>
      </c>
      <c r="K164" s="96">
        <f t="shared" si="62"/>
        <v>15300</v>
      </c>
      <c r="L164" s="96">
        <f t="shared" si="62"/>
        <v>0</v>
      </c>
      <c r="M164" s="96">
        <f t="shared" si="62"/>
        <v>0</v>
      </c>
      <c r="N164" s="96">
        <f t="shared" si="62"/>
        <v>21744</v>
      </c>
      <c r="O164" s="96">
        <f t="shared" si="62"/>
        <v>2750</v>
      </c>
      <c r="P164" s="96">
        <f t="shared" si="62"/>
        <v>18994</v>
      </c>
      <c r="Q164" s="96">
        <f t="shared" si="62"/>
        <v>0</v>
      </c>
      <c r="R164" s="96">
        <f t="shared" si="62"/>
        <v>0</v>
      </c>
      <c r="S164" s="96">
        <f t="shared" si="56"/>
        <v>38644</v>
      </c>
      <c r="T164" s="96">
        <f t="shared" si="57"/>
        <v>4350</v>
      </c>
      <c r="U164" s="96">
        <f t="shared" si="58"/>
        <v>34294</v>
      </c>
      <c r="V164" s="96">
        <f t="shared" si="59"/>
        <v>0</v>
      </c>
      <c r="W164" s="96">
        <f t="shared" si="60"/>
        <v>0</v>
      </c>
      <c r="X164" s="215"/>
    </row>
    <row r="165" spans="1:24" s="18" customFormat="1" ht="12.75" customHeight="1">
      <c r="A165" s="66"/>
      <c r="B165" s="67" t="s">
        <v>511</v>
      </c>
      <c r="C165" s="96">
        <f>+C164+C157</f>
        <v>96558</v>
      </c>
      <c r="D165" s="96">
        <f aca="true" t="shared" si="63" ref="D165:R165">+D164+D157</f>
        <v>9618</v>
      </c>
      <c r="E165" s="96">
        <f t="shared" si="63"/>
        <v>20</v>
      </c>
      <c r="F165" s="96">
        <f t="shared" si="63"/>
        <v>9598</v>
      </c>
      <c r="G165" s="96">
        <f t="shared" si="63"/>
        <v>0</v>
      </c>
      <c r="H165" s="96">
        <f t="shared" si="63"/>
        <v>0</v>
      </c>
      <c r="I165" s="96">
        <f t="shared" si="63"/>
        <v>16900</v>
      </c>
      <c r="J165" s="96">
        <f t="shared" si="63"/>
        <v>1600</v>
      </c>
      <c r="K165" s="96">
        <f t="shared" si="63"/>
        <v>15300</v>
      </c>
      <c r="L165" s="96">
        <f t="shared" si="63"/>
        <v>0</v>
      </c>
      <c r="M165" s="96">
        <f t="shared" si="63"/>
        <v>0</v>
      </c>
      <c r="N165" s="96">
        <f t="shared" si="63"/>
        <v>21744</v>
      </c>
      <c r="O165" s="96">
        <f t="shared" si="63"/>
        <v>2750</v>
      </c>
      <c r="P165" s="96">
        <f t="shared" si="63"/>
        <v>18994</v>
      </c>
      <c r="Q165" s="96">
        <f t="shared" si="63"/>
        <v>0</v>
      </c>
      <c r="R165" s="96">
        <f t="shared" si="63"/>
        <v>0</v>
      </c>
      <c r="S165" s="96">
        <f t="shared" si="56"/>
        <v>48262</v>
      </c>
      <c r="T165" s="96">
        <f t="shared" si="57"/>
        <v>4370</v>
      </c>
      <c r="U165" s="96">
        <f t="shared" si="58"/>
        <v>43892</v>
      </c>
      <c r="V165" s="96">
        <f t="shared" si="59"/>
        <v>0</v>
      </c>
      <c r="W165" s="96">
        <f t="shared" si="60"/>
        <v>0</v>
      </c>
      <c r="X165" s="215"/>
    </row>
    <row r="166" spans="1:24" s="47" customFormat="1" ht="19.5" customHeight="1">
      <c r="A166" s="481" t="s">
        <v>316</v>
      </c>
      <c r="B166" s="481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62"/>
    </row>
    <row r="167" spans="1:24" s="18" customFormat="1" ht="13.5" customHeight="1">
      <c r="A167" s="66"/>
      <c r="B167" s="62" t="s">
        <v>289</v>
      </c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62"/>
    </row>
    <row r="168" spans="1:24" s="18" customFormat="1" ht="38.25">
      <c r="A168" s="66" t="s">
        <v>211</v>
      </c>
      <c r="B168" s="227" t="s">
        <v>780</v>
      </c>
      <c r="C168" s="96">
        <v>14000</v>
      </c>
      <c r="D168" s="96">
        <f t="shared" si="53"/>
        <v>0</v>
      </c>
      <c r="E168" s="96">
        <v>0</v>
      </c>
      <c r="F168" s="96">
        <v>0</v>
      </c>
      <c r="G168" s="96">
        <v>0</v>
      </c>
      <c r="H168" s="96">
        <v>0</v>
      </c>
      <c r="I168" s="96">
        <f t="shared" si="54"/>
        <v>2200</v>
      </c>
      <c r="J168" s="96">
        <v>200</v>
      </c>
      <c r="K168" s="96">
        <v>2000</v>
      </c>
      <c r="L168" s="96">
        <v>0</v>
      </c>
      <c r="M168" s="96">
        <v>0</v>
      </c>
      <c r="N168" s="96">
        <f t="shared" si="55"/>
        <v>8800</v>
      </c>
      <c r="O168" s="96">
        <v>800</v>
      </c>
      <c r="P168" s="96">
        <v>8000</v>
      </c>
      <c r="Q168" s="96">
        <v>0</v>
      </c>
      <c r="R168" s="96">
        <v>0</v>
      </c>
      <c r="S168" s="96">
        <f t="shared" si="56"/>
        <v>11000</v>
      </c>
      <c r="T168" s="96">
        <f t="shared" si="57"/>
        <v>1000</v>
      </c>
      <c r="U168" s="96">
        <f t="shared" si="58"/>
        <v>10000</v>
      </c>
      <c r="V168" s="96">
        <f t="shared" si="59"/>
        <v>0</v>
      </c>
      <c r="W168" s="96">
        <f t="shared" si="60"/>
        <v>0</v>
      </c>
      <c r="X168" s="217" t="s">
        <v>1</v>
      </c>
    </row>
    <row r="169" spans="1:24" s="18" customFormat="1" ht="16.5" customHeight="1">
      <c r="A169" s="66"/>
      <c r="B169" s="227" t="s">
        <v>509</v>
      </c>
      <c r="C169" s="96">
        <f>SUM(C168)</f>
        <v>14000</v>
      </c>
      <c r="D169" s="96">
        <f aca="true" t="shared" si="64" ref="D169:R169">SUM(D168)</f>
        <v>0</v>
      </c>
      <c r="E169" s="96">
        <f t="shared" si="64"/>
        <v>0</v>
      </c>
      <c r="F169" s="96">
        <f t="shared" si="64"/>
        <v>0</v>
      </c>
      <c r="G169" s="96">
        <f t="shared" si="64"/>
        <v>0</v>
      </c>
      <c r="H169" s="96">
        <f t="shared" si="64"/>
        <v>0</v>
      </c>
      <c r="I169" s="96">
        <f t="shared" si="64"/>
        <v>2200</v>
      </c>
      <c r="J169" s="96">
        <f t="shared" si="64"/>
        <v>200</v>
      </c>
      <c r="K169" s="96">
        <f t="shared" si="64"/>
        <v>2000</v>
      </c>
      <c r="L169" s="96">
        <f t="shared" si="64"/>
        <v>0</v>
      </c>
      <c r="M169" s="96">
        <f t="shared" si="64"/>
        <v>0</v>
      </c>
      <c r="N169" s="96">
        <f t="shared" si="64"/>
        <v>8800</v>
      </c>
      <c r="O169" s="96">
        <f t="shared" si="64"/>
        <v>800</v>
      </c>
      <c r="P169" s="96">
        <f t="shared" si="64"/>
        <v>8000</v>
      </c>
      <c r="Q169" s="96">
        <f t="shared" si="64"/>
        <v>0</v>
      </c>
      <c r="R169" s="96">
        <f t="shared" si="64"/>
        <v>0</v>
      </c>
      <c r="S169" s="96">
        <f t="shared" si="56"/>
        <v>11000</v>
      </c>
      <c r="T169" s="96">
        <f t="shared" si="57"/>
        <v>1000</v>
      </c>
      <c r="U169" s="96">
        <f t="shared" si="58"/>
        <v>10000</v>
      </c>
      <c r="V169" s="96">
        <f t="shared" si="59"/>
        <v>0</v>
      </c>
      <c r="W169" s="96">
        <f t="shared" si="60"/>
        <v>0</v>
      </c>
      <c r="X169" s="62"/>
    </row>
    <row r="170" spans="1:24" s="21" customFormat="1" ht="17.25" customHeight="1">
      <c r="A170" s="66"/>
      <c r="B170" s="67" t="s">
        <v>511</v>
      </c>
      <c r="C170" s="96">
        <f>+C169</f>
        <v>14000</v>
      </c>
      <c r="D170" s="96">
        <f aca="true" t="shared" si="65" ref="D170:R170">+D169</f>
        <v>0</v>
      </c>
      <c r="E170" s="96">
        <f t="shared" si="65"/>
        <v>0</v>
      </c>
      <c r="F170" s="96">
        <f t="shared" si="65"/>
        <v>0</v>
      </c>
      <c r="G170" s="96">
        <f t="shared" si="65"/>
        <v>0</v>
      </c>
      <c r="H170" s="96">
        <f t="shared" si="65"/>
        <v>0</v>
      </c>
      <c r="I170" s="96">
        <f t="shared" si="65"/>
        <v>2200</v>
      </c>
      <c r="J170" s="96">
        <f t="shared" si="65"/>
        <v>200</v>
      </c>
      <c r="K170" s="96">
        <f t="shared" si="65"/>
        <v>2000</v>
      </c>
      <c r="L170" s="96">
        <f t="shared" si="65"/>
        <v>0</v>
      </c>
      <c r="M170" s="96">
        <f t="shared" si="65"/>
        <v>0</v>
      </c>
      <c r="N170" s="96">
        <f t="shared" si="65"/>
        <v>8800</v>
      </c>
      <c r="O170" s="96">
        <f t="shared" si="65"/>
        <v>800</v>
      </c>
      <c r="P170" s="96">
        <f t="shared" si="65"/>
        <v>8000</v>
      </c>
      <c r="Q170" s="96">
        <f t="shared" si="65"/>
        <v>0</v>
      </c>
      <c r="R170" s="96">
        <f t="shared" si="65"/>
        <v>0</v>
      </c>
      <c r="S170" s="96">
        <f t="shared" si="56"/>
        <v>11000</v>
      </c>
      <c r="T170" s="96">
        <f t="shared" si="57"/>
        <v>1000</v>
      </c>
      <c r="U170" s="96">
        <f t="shared" si="58"/>
        <v>10000</v>
      </c>
      <c r="V170" s="96">
        <f t="shared" si="59"/>
        <v>0</v>
      </c>
      <c r="W170" s="96">
        <f t="shared" si="60"/>
        <v>0</v>
      </c>
      <c r="X170" s="215"/>
    </row>
    <row r="171" spans="1:24" s="18" customFormat="1" ht="16.5" customHeight="1">
      <c r="A171" s="480" t="s">
        <v>547</v>
      </c>
      <c r="B171" s="480"/>
      <c r="C171" s="96">
        <f aca="true" t="shared" si="66" ref="C171:R171">+C170+C165+C152+C138+C99+C69+C46+C41+C22+C11</f>
        <v>15175752.6</v>
      </c>
      <c r="D171" s="96">
        <f t="shared" si="66"/>
        <v>539360</v>
      </c>
      <c r="E171" s="96">
        <f t="shared" si="66"/>
        <v>43991.8</v>
      </c>
      <c r="F171" s="96">
        <f t="shared" si="66"/>
        <v>389516.2</v>
      </c>
      <c r="G171" s="96">
        <f t="shared" si="66"/>
        <v>100616</v>
      </c>
      <c r="H171" s="96">
        <f t="shared" si="66"/>
        <v>5236</v>
      </c>
      <c r="I171" s="96">
        <f t="shared" si="66"/>
        <v>1620186</v>
      </c>
      <c r="J171" s="96">
        <f t="shared" si="66"/>
        <v>90413.8</v>
      </c>
      <c r="K171" s="96">
        <f t="shared" si="66"/>
        <v>1224553.2</v>
      </c>
      <c r="L171" s="96">
        <f t="shared" si="66"/>
        <v>204357</v>
      </c>
      <c r="M171" s="96">
        <f t="shared" si="66"/>
        <v>100862</v>
      </c>
      <c r="N171" s="96">
        <f t="shared" si="66"/>
        <v>1712688</v>
      </c>
      <c r="O171" s="96">
        <f t="shared" si="66"/>
        <v>102884.8</v>
      </c>
      <c r="P171" s="96">
        <f t="shared" si="66"/>
        <v>1480673.2</v>
      </c>
      <c r="Q171" s="96">
        <f t="shared" si="66"/>
        <v>75730</v>
      </c>
      <c r="R171" s="96">
        <f t="shared" si="66"/>
        <v>53400</v>
      </c>
      <c r="S171" s="96">
        <f>+D171+I171+N171</f>
        <v>3872234</v>
      </c>
      <c r="T171" s="96">
        <f t="shared" si="57"/>
        <v>237290.40000000002</v>
      </c>
      <c r="U171" s="96">
        <f t="shared" si="58"/>
        <v>3094742.5999999996</v>
      </c>
      <c r="V171" s="96">
        <f t="shared" si="59"/>
        <v>380703</v>
      </c>
      <c r="W171" s="96">
        <f t="shared" si="60"/>
        <v>159498</v>
      </c>
      <c r="X171" s="68"/>
    </row>
    <row r="172" ht="9.75">
      <c r="A172" s="69"/>
    </row>
    <row r="180" ht="59.25" customHeight="1">
      <c r="J180" s="73"/>
    </row>
    <row r="181" ht="15.75" customHeight="1">
      <c r="J181" s="73"/>
    </row>
    <row r="182" ht="34.5" customHeight="1">
      <c r="J182" s="73"/>
    </row>
    <row r="183" ht="15">
      <c r="J183" s="73"/>
    </row>
    <row r="184" ht="31.5" customHeight="1">
      <c r="J184" s="73"/>
    </row>
    <row r="185" ht="50.25" customHeight="1">
      <c r="J185" s="73"/>
    </row>
    <row r="186" ht="21" customHeight="1">
      <c r="J186" s="73"/>
    </row>
    <row r="187" ht="32.25" customHeight="1">
      <c r="J187" s="73"/>
    </row>
    <row r="188" ht="27" customHeight="1">
      <c r="J188" s="73"/>
    </row>
  </sheetData>
  <sheetProtection/>
  <mergeCells count="34">
    <mergeCell ref="N1:R1"/>
    <mergeCell ref="O2:O3"/>
    <mergeCell ref="R2:R3"/>
    <mergeCell ref="M2:M3"/>
    <mergeCell ref="P2:Q2"/>
    <mergeCell ref="N2:N3"/>
    <mergeCell ref="S1:W1"/>
    <mergeCell ref="S2:S3"/>
    <mergeCell ref="T2:T3"/>
    <mergeCell ref="W2:W3"/>
    <mergeCell ref="U2:V2"/>
    <mergeCell ref="A12:B12"/>
    <mergeCell ref="E2:E3"/>
    <mergeCell ref="J2:J3"/>
    <mergeCell ref="I2:I3"/>
    <mergeCell ref="H2:H3"/>
    <mergeCell ref="A23:B23"/>
    <mergeCell ref="F2:G2"/>
    <mergeCell ref="K2:L2"/>
    <mergeCell ref="A1:A3"/>
    <mergeCell ref="B1:B3"/>
    <mergeCell ref="C1:C3"/>
    <mergeCell ref="D2:D3"/>
    <mergeCell ref="D1:H1"/>
    <mergeCell ref="I1:M1"/>
    <mergeCell ref="A5:B5"/>
    <mergeCell ref="A42:B42"/>
    <mergeCell ref="A171:B171"/>
    <mergeCell ref="A166:B166"/>
    <mergeCell ref="A100:B100"/>
    <mergeCell ref="A139:B139"/>
    <mergeCell ref="A153:B153"/>
    <mergeCell ref="A70:B70"/>
    <mergeCell ref="A47:B47"/>
  </mergeCells>
  <printOptions/>
  <pageMargins left="0.31496062992125984" right="0.11811023622047245" top="0.8661417322834646" bottom="0.3937007874015748" header="0.5905511811023623" footer="0.2362204724409449"/>
  <pageSetup firstPageNumber="61" useFirstPageNumber="1" horizontalDpi="600" verticalDpi="600" orientation="landscape" paperSize="9" scale="43" r:id="rId1"/>
  <headerFooter alignWithMargins="0">
    <oddHeader>&amp;C&amp;"Times New Roman Tj,обычный"&amp;14Љадвали љамъбастии №3 Барномаи  давлатии сармоягузорї, грантхо ва сохтмони асоси барои солњои 2013-2015.  &amp;R&amp;"Times New Roman Tj,обычный"(њаз. доллари ШМА)</oddHeader>
  </headerFooter>
  <rowBreaks count="4" manualBreakCount="4">
    <brk id="37" max="23" man="1"/>
    <brk id="77" max="23" man="1"/>
    <brk id="117" max="23" man="1"/>
    <brk id="155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E87"/>
  <sheetViews>
    <sheetView tabSelected="1" workbookViewId="0" topLeftCell="A1">
      <selection activeCell="D42" sqref="D42"/>
    </sheetView>
  </sheetViews>
  <sheetFormatPr defaultColWidth="9.00390625" defaultRowHeight="12.75"/>
  <cols>
    <col min="1" max="1" width="44.625" style="0" customWidth="1"/>
    <col min="2" max="5" width="20.875" style="0" bestFit="1" customWidth="1"/>
  </cols>
  <sheetData>
    <row r="2" spans="1:5" ht="18.75">
      <c r="A2" s="490" t="s">
        <v>317</v>
      </c>
      <c r="B2" s="490"/>
      <c r="C2" s="490"/>
      <c r="D2" s="490"/>
      <c r="E2" s="490"/>
    </row>
    <row r="3" spans="1:5" ht="12.75">
      <c r="A3" s="237"/>
      <c r="B3" s="237"/>
      <c r="C3" s="237"/>
      <c r="D3" s="237"/>
      <c r="E3" s="237" t="s">
        <v>141</v>
      </c>
    </row>
    <row r="4" spans="1:5" ht="18.75">
      <c r="A4" s="491" t="s">
        <v>781</v>
      </c>
      <c r="B4" s="492" t="s">
        <v>133</v>
      </c>
      <c r="C4" s="492" t="s">
        <v>134</v>
      </c>
      <c r="D4" s="492" t="s">
        <v>135</v>
      </c>
      <c r="E4" s="239" t="s">
        <v>850</v>
      </c>
    </row>
    <row r="5" spans="1:5" ht="18.75">
      <c r="A5" s="491"/>
      <c r="B5" s="492"/>
      <c r="C5" s="492"/>
      <c r="D5" s="492"/>
      <c r="E5" s="239" t="s">
        <v>136</v>
      </c>
    </row>
    <row r="6" spans="1:5" ht="18.75">
      <c r="A6" s="238" t="s">
        <v>851</v>
      </c>
      <c r="B6" s="240">
        <f>+B8+B9+B70</f>
        <v>2144100</v>
      </c>
      <c r="C6" s="240">
        <f>+C8+C9+C70</f>
        <v>2585679.14</v>
      </c>
      <c r="D6" s="240">
        <f>+D8+D9+D70</f>
        <v>1667394.8199999998</v>
      </c>
      <c r="E6" s="240">
        <f>+B6+C6+D6</f>
        <v>6397173.960000001</v>
      </c>
    </row>
    <row r="7" spans="1:5" ht="18.75">
      <c r="A7" s="246" t="s">
        <v>243</v>
      </c>
      <c r="B7" s="240"/>
      <c r="C7" s="240"/>
      <c r="D7" s="240"/>
      <c r="E7" s="240"/>
    </row>
    <row r="8" spans="1:5" ht="37.5">
      <c r="A8" s="246" t="s">
        <v>693</v>
      </c>
      <c r="B8" s="240">
        <v>1600</v>
      </c>
      <c r="C8" s="240">
        <v>4700</v>
      </c>
      <c r="D8" s="240">
        <v>4900</v>
      </c>
      <c r="E8" s="240">
        <f aca="true" t="shared" si="0" ref="E8:E38">+B8+C8+D8</f>
        <v>11200</v>
      </c>
    </row>
    <row r="9" spans="1:5" ht="18.75">
      <c r="A9" s="247" t="s">
        <v>548</v>
      </c>
      <c r="B9" s="240">
        <f>+B10+B11+B12+B13+B14+B15+B16+B17+B18+B20+B21+B22+B23+B24+B26+B27+B28+B29+B30+B31+B32+B35+B37+B38+B39+B40+B41+B42+B44+B45+B46+B47+B48+B49+B50+B51+B52+B53+B54+B55+B56+B57+B58+B59+B60+B61+B62+B63+B64+B65+B66+B67+B68+B69</f>
        <v>1620600</v>
      </c>
      <c r="C9" s="240">
        <f>+C10+C11+C12+C13+C14+C15+C16+C17+C18+C20+C21+C22+C23+C24+C26+C27+C28+C29+C30+C31+C32+C35+C37+C38+C39+C40+C41+C42+C44+C45+C46+C47+C48+C49+C50+C51+C52+C53+C54+C55+C56+C57+C58+C59+C60+C61+C62+C63+C64+C65+C66+C67+C68+C69</f>
        <v>1989504.44</v>
      </c>
      <c r="D9" s="240">
        <f>+D10+D11+D12+D13+D14+D15+D16+D17+D18+D20+D21+D22+D23+D24+D26+D27+D28+D29+D30+D31+D32+D35+D37+D38+D39+D40+D41+D42+D44+D45+D46+D47+D48+D49+D50+D51+D52+D53+D54+D55+D56+D57+D58+D59+D60+D61+D62+D63+D64+D65+D66+D67+D68+D69</f>
        <v>1048371</v>
      </c>
      <c r="E9" s="240">
        <f t="shared" si="0"/>
        <v>4658475.4399999995</v>
      </c>
    </row>
    <row r="10" spans="1:5" ht="75">
      <c r="A10" s="246" t="s">
        <v>318</v>
      </c>
      <c r="B10" s="240">
        <v>233825</v>
      </c>
      <c r="C10" s="240">
        <v>481800</v>
      </c>
      <c r="D10" s="240">
        <v>641600</v>
      </c>
      <c r="E10" s="240">
        <f t="shared" si="0"/>
        <v>1357225</v>
      </c>
    </row>
    <row r="11" spans="1:5" ht="18.75">
      <c r="A11" s="246" t="s">
        <v>549</v>
      </c>
      <c r="B11" s="240">
        <v>1500</v>
      </c>
      <c r="C11" s="240">
        <v>3116</v>
      </c>
      <c r="D11" s="240">
        <v>4500</v>
      </c>
      <c r="E11" s="240">
        <f t="shared" si="0"/>
        <v>9116</v>
      </c>
    </row>
    <row r="12" spans="1:5" ht="18.75">
      <c r="A12" s="246" t="s">
        <v>550</v>
      </c>
      <c r="B12" s="240">
        <v>800</v>
      </c>
      <c r="C12" s="240">
        <v>2500</v>
      </c>
      <c r="D12" s="240">
        <v>2962</v>
      </c>
      <c r="E12" s="240">
        <f t="shared" si="0"/>
        <v>6262</v>
      </c>
    </row>
    <row r="13" spans="1:5" ht="18.75">
      <c r="A13" s="246" t="s">
        <v>782</v>
      </c>
      <c r="B13" s="240">
        <v>700</v>
      </c>
      <c r="C13" s="240">
        <v>1240</v>
      </c>
      <c r="D13" s="240">
        <v>1640</v>
      </c>
      <c r="E13" s="240">
        <f t="shared" si="0"/>
        <v>3580</v>
      </c>
    </row>
    <row r="14" spans="1:5" ht="18.75">
      <c r="A14" s="246" t="s">
        <v>17</v>
      </c>
      <c r="B14" s="240">
        <v>3500</v>
      </c>
      <c r="C14" s="240">
        <v>5200</v>
      </c>
      <c r="D14" s="240">
        <v>6353</v>
      </c>
      <c r="E14" s="240">
        <f t="shared" si="0"/>
        <v>15053</v>
      </c>
    </row>
    <row r="15" spans="1:5" ht="18.75">
      <c r="A15" s="246" t="s">
        <v>18</v>
      </c>
      <c r="B15" s="240">
        <v>4000</v>
      </c>
      <c r="C15" s="240">
        <v>4200</v>
      </c>
      <c r="D15" s="240">
        <v>4200</v>
      </c>
      <c r="E15" s="240">
        <f t="shared" si="0"/>
        <v>12400</v>
      </c>
    </row>
    <row r="16" spans="1:5" ht="18.75">
      <c r="A16" s="246" t="s">
        <v>440</v>
      </c>
      <c r="B16" s="240">
        <v>1000</v>
      </c>
      <c r="C16" s="240">
        <v>4000</v>
      </c>
      <c r="D16" s="240">
        <v>5000</v>
      </c>
      <c r="E16" s="240">
        <f t="shared" si="0"/>
        <v>10000</v>
      </c>
    </row>
    <row r="17" spans="1:5" ht="18.75">
      <c r="A17" s="246" t="s">
        <v>551</v>
      </c>
      <c r="B17" s="240">
        <v>4500</v>
      </c>
      <c r="C17" s="240">
        <v>11115</v>
      </c>
      <c r="D17" s="240">
        <v>11352</v>
      </c>
      <c r="E17" s="240">
        <f t="shared" si="0"/>
        <v>26967</v>
      </c>
    </row>
    <row r="18" spans="1:5" ht="18.75">
      <c r="A18" s="246" t="s">
        <v>244</v>
      </c>
      <c r="B18" s="240">
        <f>+B19</f>
        <v>9000</v>
      </c>
      <c r="C18" s="240">
        <f>+C19</f>
        <v>11000</v>
      </c>
      <c r="D18" s="240">
        <f>+D19</f>
        <v>13000</v>
      </c>
      <c r="E18" s="240">
        <f t="shared" si="0"/>
        <v>33000</v>
      </c>
    </row>
    <row r="19" spans="1:5" ht="18.75">
      <c r="A19" s="246" t="s">
        <v>552</v>
      </c>
      <c r="B19" s="240">
        <v>9000</v>
      </c>
      <c r="C19" s="240">
        <v>11000</v>
      </c>
      <c r="D19" s="240">
        <v>13000</v>
      </c>
      <c r="E19" s="240">
        <f t="shared" si="0"/>
        <v>33000</v>
      </c>
    </row>
    <row r="20" spans="1:5" ht="18.75">
      <c r="A20" s="246" t="s">
        <v>16</v>
      </c>
      <c r="B20" s="240">
        <v>30000</v>
      </c>
      <c r="C20" s="240">
        <v>31500</v>
      </c>
      <c r="D20" s="240">
        <v>35000</v>
      </c>
      <c r="E20" s="240">
        <f t="shared" si="0"/>
        <v>96500</v>
      </c>
    </row>
    <row r="21" spans="1:5" ht="18.75">
      <c r="A21" s="246" t="s">
        <v>553</v>
      </c>
      <c r="B21" s="240">
        <v>14000</v>
      </c>
      <c r="C21" s="240">
        <v>16500</v>
      </c>
      <c r="D21" s="240">
        <v>18000</v>
      </c>
      <c r="E21" s="240">
        <f t="shared" si="0"/>
        <v>48500</v>
      </c>
    </row>
    <row r="22" spans="1:5" ht="37.5">
      <c r="A22" s="246" t="s">
        <v>554</v>
      </c>
      <c r="B22" s="241">
        <v>8000</v>
      </c>
      <c r="C22" s="241">
        <v>13000</v>
      </c>
      <c r="D22" s="241">
        <v>14000</v>
      </c>
      <c r="E22" s="242">
        <f t="shared" si="0"/>
        <v>35000</v>
      </c>
    </row>
    <row r="23" spans="1:5" ht="18.75">
      <c r="A23" s="243" t="s">
        <v>319</v>
      </c>
      <c r="B23" s="242">
        <v>1400</v>
      </c>
      <c r="C23" s="242">
        <v>3000</v>
      </c>
      <c r="D23" s="242">
        <v>4400</v>
      </c>
      <c r="E23" s="242">
        <f t="shared" si="0"/>
        <v>8800</v>
      </c>
    </row>
    <row r="24" spans="1:5" ht="37.5">
      <c r="A24" s="243" t="s">
        <v>137</v>
      </c>
      <c r="B24" s="242">
        <v>800</v>
      </c>
      <c r="C24" s="242">
        <v>10400</v>
      </c>
      <c r="D24" s="242">
        <v>11000</v>
      </c>
      <c r="E24" s="242">
        <f t="shared" si="0"/>
        <v>22200</v>
      </c>
    </row>
    <row r="25" spans="1:5" ht="37.5">
      <c r="A25" s="243" t="s">
        <v>138</v>
      </c>
      <c r="B25" s="242">
        <v>800</v>
      </c>
      <c r="C25" s="242">
        <v>0</v>
      </c>
      <c r="D25" s="242">
        <v>0</v>
      </c>
      <c r="E25" s="242">
        <f t="shared" si="0"/>
        <v>800</v>
      </c>
    </row>
    <row r="26" spans="1:5" ht="18.75">
      <c r="A26" s="243" t="s">
        <v>139</v>
      </c>
      <c r="B26" s="242">
        <v>5500</v>
      </c>
      <c r="C26" s="242">
        <v>6000</v>
      </c>
      <c r="D26" s="242">
        <v>8000</v>
      </c>
      <c r="E26" s="242">
        <f t="shared" si="0"/>
        <v>19500</v>
      </c>
    </row>
    <row r="27" spans="1:5" ht="18.75">
      <c r="A27" s="243" t="s">
        <v>245</v>
      </c>
      <c r="B27" s="242">
        <v>4500</v>
      </c>
      <c r="C27" s="242">
        <v>2500</v>
      </c>
      <c r="D27" s="242">
        <v>3100</v>
      </c>
      <c r="E27" s="242">
        <f t="shared" si="0"/>
        <v>10100</v>
      </c>
    </row>
    <row r="28" spans="1:5" ht="18.75">
      <c r="A28" s="243" t="s">
        <v>441</v>
      </c>
      <c r="B28" s="242">
        <v>7500</v>
      </c>
      <c r="C28" s="242">
        <v>12000</v>
      </c>
      <c r="D28" s="242">
        <v>15000</v>
      </c>
      <c r="E28" s="242">
        <f t="shared" si="0"/>
        <v>34500</v>
      </c>
    </row>
    <row r="29" spans="1:5" ht="56.25">
      <c r="A29" s="243" t="s">
        <v>132</v>
      </c>
      <c r="B29" s="242">
        <v>64475</v>
      </c>
      <c r="C29" s="242">
        <v>139901.3</v>
      </c>
      <c r="D29" s="242">
        <v>59797.2</v>
      </c>
      <c r="E29" s="242">
        <f t="shared" si="0"/>
        <v>264173.5</v>
      </c>
    </row>
    <row r="30" spans="1:5" ht="37.5">
      <c r="A30" s="243" t="s">
        <v>320</v>
      </c>
      <c r="B30" s="242">
        <v>14550</v>
      </c>
      <c r="C30" s="242">
        <v>18000</v>
      </c>
      <c r="D30" s="242">
        <v>20000</v>
      </c>
      <c r="E30" s="242">
        <f t="shared" si="0"/>
        <v>52550</v>
      </c>
    </row>
    <row r="31" spans="1:5" ht="18.75">
      <c r="A31" s="243" t="s">
        <v>555</v>
      </c>
      <c r="B31" s="241">
        <v>1000</v>
      </c>
      <c r="C31" s="241">
        <v>1400</v>
      </c>
      <c r="D31" s="241">
        <v>1600</v>
      </c>
      <c r="E31" s="242">
        <f t="shared" si="0"/>
        <v>4000</v>
      </c>
    </row>
    <row r="32" spans="1:5" ht="18.75">
      <c r="A32" s="243" t="s">
        <v>442</v>
      </c>
      <c r="B32" s="242">
        <v>12500</v>
      </c>
      <c r="C32" s="242">
        <v>21000</v>
      </c>
      <c r="D32" s="242">
        <v>28000</v>
      </c>
      <c r="E32" s="242">
        <f t="shared" si="0"/>
        <v>61500</v>
      </c>
    </row>
    <row r="33" spans="1:5" ht="75">
      <c r="A33" s="243" t="s">
        <v>852</v>
      </c>
      <c r="B33" s="242">
        <v>0</v>
      </c>
      <c r="C33" s="242">
        <v>0</v>
      </c>
      <c r="D33" s="242">
        <v>0</v>
      </c>
      <c r="E33" s="242">
        <f t="shared" si="0"/>
        <v>0</v>
      </c>
    </row>
    <row r="34" spans="1:5" ht="112.5">
      <c r="A34" s="243" t="s">
        <v>853</v>
      </c>
      <c r="B34" s="242">
        <v>0</v>
      </c>
      <c r="C34" s="242">
        <v>0</v>
      </c>
      <c r="D34" s="242">
        <v>0</v>
      </c>
      <c r="E34" s="242">
        <f t="shared" si="0"/>
        <v>0</v>
      </c>
    </row>
    <row r="35" spans="1:5" ht="37.5">
      <c r="A35" s="243" t="s">
        <v>556</v>
      </c>
      <c r="B35" s="242">
        <v>5000</v>
      </c>
      <c r="C35" s="242">
        <v>9800</v>
      </c>
      <c r="D35" s="242">
        <v>12754</v>
      </c>
      <c r="E35" s="242">
        <f t="shared" si="0"/>
        <v>27554</v>
      </c>
    </row>
    <row r="36" spans="1:5" ht="37.5">
      <c r="A36" s="243" t="s">
        <v>783</v>
      </c>
      <c r="B36" s="242">
        <v>3000</v>
      </c>
      <c r="C36" s="242">
        <v>0</v>
      </c>
      <c r="D36" s="242">
        <v>0</v>
      </c>
      <c r="E36" s="242">
        <f t="shared" si="0"/>
        <v>3000</v>
      </c>
    </row>
    <row r="37" spans="1:5" ht="18.75">
      <c r="A37" s="243" t="s">
        <v>15</v>
      </c>
      <c r="B37" s="241">
        <v>2200</v>
      </c>
      <c r="C37" s="241">
        <v>3000</v>
      </c>
      <c r="D37" s="241">
        <v>4000</v>
      </c>
      <c r="E37" s="242">
        <f t="shared" si="0"/>
        <v>9200</v>
      </c>
    </row>
    <row r="38" spans="1:5" ht="18.75">
      <c r="A38" s="243" t="s">
        <v>140</v>
      </c>
      <c r="B38" s="242">
        <v>600</v>
      </c>
      <c r="C38" s="242">
        <v>1235</v>
      </c>
      <c r="D38" s="242">
        <v>1735</v>
      </c>
      <c r="E38" s="242">
        <f t="shared" si="0"/>
        <v>3570</v>
      </c>
    </row>
    <row r="39" spans="1:5" ht="18.75">
      <c r="A39" s="243" t="s">
        <v>321</v>
      </c>
      <c r="B39" s="242">
        <v>1700</v>
      </c>
      <c r="C39" s="242">
        <v>3755</v>
      </c>
      <c r="D39" s="242">
        <v>4581</v>
      </c>
      <c r="E39" s="242">
        <f aca="true" t="shared" si="1" ref="E39:E71">+B39+C39+D39</f>
        <v>10036</v>
      </c>
    </row>
    <row r="40" spans="1:5" ht="37.5">
      <c r="A40" s="243" t="s">
        <v>557</v>
      </c>
      <c r="B40" s="241">
        <v>1200</v>
      </c>
      <c r="C40" s="241">
        <v>2500</v>
      </c>
      <c r="D40" s="241">
        <v>3000</v>
      </c>
      <c r="E40" s="242">
        <f t="shared" si="1"/>
        <v>6700</v>
      </c>
    </row>
    <row r="41" spans="1:5" ht="18.75">
      <c r="A41" s="243" t="s">
        <v>558</v>
      </c>
      <c r="B41" s="242">
        <v>1000</v>
      </c>
      <c r="C41" s="242">
        <v>2500</v>
      </c>
      <c r="D41" s="242">
        <v>3000</v>
      </c>
      <c r="E41" s="242">
        <f t="shared" si="1"/>
        <v>6500</v>
      </c>
    </row>
    <row r="42" spans="1:5" ht="37.5">
      <c r="A42" s="243" t="s">
        <v>559</v>
      </c>
      <c r="B42" s="242">
        <v>11450</v>
      </c>
      <c r="C42" s="242">
        <v>12000</v>
      </c>
      <c r="D42" s="242">
        <v>14500</v>
      </c>
      <c r="E42" s="242">
        <f t="shared" si="1"/>
        <v>37950</v>
      </c>
    </row>
    <row r="43" spans="1:5" ht="18.75">
      <c r="A43" s="243" t="s">
        <v>161</v>
      </c>
      <c r="B43" s="242">
        <v>2450</v>
      </c>
      <c r="C43" s="242">
        <v>0</v>
      </c>
      <c r="D43" s="242">
        <v>0</v>
      </c>
      <c r="E43" s="242">
        <f t="shared" si="1"/>
        <v>2450</v>
      </c>
    </row>
    <row r="44" spans="1:5" ht="37.5">
      <c r="A44" s="243" t="s">
        <v>560</v>
      </c>
      <c r="B44" s="242">
        <v>1600</v>
      </c>
      <c r="C44" s="242">
        <v>1800</v>
      </c>
      <c r="D44" s="242">
        <v>2080</v>
      </c>
      <c r="E44" s="242">
        <f t="shared" si="1"/>
        <v>5480</v>
      </c>
    </row>
    <row r="45" spans="1:5" ht="18.75">
      <c r="A45" s="243" t="s">
        <v>561</v>
      </c>
      <c r="B45" s="242">
        <v>700</v>
      </c>
      <c r="C45" s="242">
        <v>1630</v>
      </c>
      <c r="D45" s="242">
        <v>2390</v>
      </c>
      <c r="E45" s="242">
        <f t="shared" si="1"/>
        <v>4720</v>
      </c>
    </row>
    <row r="46" spans="1:5" ht="37.5">
      <c r="A46" s="243" t="s">
        <v>562</v>
      </c>
      <c r="B46" s="242">
        <v>800</v>
      </c>
      <c r="C46" s="242">
        <v>2000</v>
      </c>
      <c r="D46" s="242">
        <v>2000</v>
      </c>
      <c r="E46" s="242">
        <f t="shared" si="1"/>
        <v>4800</v>
      </c>
    </row>
    <row r="47" spans="1:5" ht="18.75">
      <c r="A47" s="243" t="s">
        <v>14</v>
      </c>
      <c r="B47" s="242">
        <v>1200</v>
      </c>
      <c r="C47" s="242">
        <v>0</v>
      </c>
      <c r="D47" s="242">
        <v>0</v>
      </c>
      <c r="E47" s="242">
        <f t="shared" si="1"/>
        <v>1200</v>
      </c>
    </row>
    <row r="48" spans="1:5" ht="18.75">
      <c r="A48" s="243" t="s">
        <v>322</v>
      </c>
      <c r="B48" s="242">
        <v>2000</v>
      </c>
      <c r="C48" s="242">
        <v>2500</v>
      </c>
      <c r="D48" s="242">
        <v>3000</v>
      </c>
      <c r="E48" s="242">
        <f t="shared" si="1"/>
        <v>7500</v>
      </c>
    </row>
    <row r="49" spans="1:5" ht="18.75">
      <c r="A49" s="243" t="s">
        <v>563</v>
      </c>
      <c r="B49" s="242">
        <v>800</v>
      </c>
      <c r="C49" s="242">
        <v>1500</v>
      </c>
      <c r="D49" s="242">
        <v>1900</v>
      </c>
      <c r="E49" s="242">
        <f t="shared" si="1"/>
        <v>4200</v>
      </c>
    </row>
    <row r="50" spans="1:5" ht="56.25">
      <c r="A50" s="243" t="s">
        <v>564</v>
      </c>
      <c r="B50" s="242">
        <v>5500</v>
      </c>
      <c r="C50" s="242">
        <v>12000</v>
      </c>
      <c r="D50" s="242">
        <v>24130</v>
      </c>
      <c r="E50" s="242">
        <f t="shared" si="1"/>
        <v>41630</v>
      </c>
    </row>
    <row r="51" spans="1:5" ht="18.75">
      <c r="A51" s="243" t="s">
        <v>694</v>
      </c>
      <c r="B51" s="242">
        <v>500</v>
      </c>
      <c r="C51" s="242">
        <v>5000</v>
      </c>
      <c r="D51" s="242">
        <v>8000</v>
      </c>
      <c r="E51" s="242">
        <f t="shared" si="1"/>
        <v>13500</v>
      </c>
    </row>
    <row r="52" spans="1:5" ht="18.75">
      <c r="A52" s="243" t="s">
        <v>443</v>
      </c>
      <c r="B52" s="242">
        <v>500</v>
      </c>
      <c r="C52" s="242">
        <v>5000</v>
      </c>
      <c r="D52" s="242">
        <v>8000</v>
      </c>
      <c r="E52" s="242">
        <f t="shared" si="1"/>
        <v>13500</v>
      </c>
    </row>
    <row r="53" spans="1:5" ht="37.5">
      <c r="A53" s="243" t="s">
        <v>444</v>
      </c>
      <c r="B53" s="242">
        <v>600</v>
      </c>
      <c r="C53" s="242">
        <v>5000</v>
      </c>
      <c r="D53" s="242">
        <v>8000</v>
      </c>
      <c r="E53" s="242">
        <f t="shared" si="1"/>
        <v>13600</v>
      </c>
    </row>
    <row r="54" spans="1:5" ht="37.5">
      <c r="A54" s="243" t="s">
        <v>445</v>
      </c>
      <c r="B54" s="242">
        <v>600</v>
      </c>
      <c r="C54" s="242">
        <v>5000</v>
      </c>
      <c r="D54" s="242">
        <v>8000</v>
      </c>
      <c r="E54" s="242">
        <f t="shared" si="1"/>
        <v>13600</v>
      </c>
    </row>
    <row r="55" spans="1:5" ht="56.25">
      <c r="A55" s="243" t="s">
        <v>695</v>
      </c>
      <c r="B55" s="242">
        <v>1600</v>
      </c>
      <c r="C55" s="242">
        <v>1500</v>
      </c>
      <c r="D55" s="242">
        <v>1700</v>
      </c>
      <c r="E55" s="242">
        <f t="shared" si="1"/>
        <v>4800</v>
      </c>
    </row>
    <row r="56" spans="1:5" ht="56.25">
      <c r="A56" s="243" t="s">
        <v>446</v>
      </c>
      <c r="B56" s="242">
        <v>700</v>
      </c>
      <c r="C56" s="242">
        <v>0</v>
      </c>
      <c r="D56" s="242">
        <v>0</v>
      </c>
      <c r="E56" s="242">
        <f t="shared" si="1"/>
        <v>700</v>
      </c>
    </row>
    <row r="57" spans="1:5" s="208" customFormat="1" ht="56.25">
      <c r="A57" s="244" t="s">
        <v>447</v>
      </c>
      <c r="B57" s="245">
        <v>8500</v>
      </c>
      <c r="C57" s="245">
        <v>10000</v>
      </c>
      <c r="D57" s="245">
        <v>0</v>
      </c>
      <c r="E57" s="245">
        <f t="shared" si="1"/>
        <v>18500</v>
      </c>
    </row>
    <row r="58" spans="1:5" ht="56.25">
      <c r="A58" s="246" t="s">
        <v>784</v>
      </c>
      <c r="B58" s="240">
        <v>1200</v>
      </c>
      <c r="C58" s="240">
        <v>1100</v>
      </c>
      <c r="D58" s="240">
        <v>1500</v>
      </c>
      <c r="E58" s="240">
        <f t="shared" si="1"/>
        <v>3800</v>
      </c>
    </row>
    <row r="59" spans="1:5" ht="56.25">
      <c r="A59" s="246" t="s">
        <v>785</v>
      </c>
      <c r="B59" s="240">
        <v>1100</v>
      </c>
      <c r="C59" s="240">
        <v>1200</v>
      </c>
      <c r="D59" s="240">
        <v>1300</v>
      </c>
      <c r="E59" s="240">
        <f t="shared" si="1"/>
        <v>3600</v>
      </c>
    </row>
    <row r="60" spans="1:5" ht="75">
      <c r="A60" s="246" t="s">
        <v>448</v>
      </c>
      <c r="B60" s="240">
        <v>2700</v>
      </c>
      <c r="C60" s="240">
        <v>4400</v>
      </c>
      <c r="D60" s="240">
        <v>5800</v>
      </c>
      <c r="E60" s="240">
        <f t="shared" si="1"/>
        <v>12900</v>
      </c>
    </row>
    <row r="61" spans="1:5" ht="56.25">
      <c r="A61" s="246" t="s">
        <v>786</v>
      </c>
      <c r="B61" s="240">
        <v>2000</v>
      </c>
      <c r="C61" s="240">
        <v>2500</v>
      </c>
      <c r="D61" s="240">
        <v>2673</v>
      </c>
      <c r="E61" s="240">
        <f t="shared" si="1"/>
        <v>7173</v>
      </c>
    </row>
    <row r="62" spans="1:5" ht="75">
      <c r="A62" s="246" t="s">
        <v>787</v>
      </c>
      <c r="B62" s="240">
        <v>3700</v>
      </c>
      <c r="C62" s="240">
        <v>5000</v>
      </c>
      <c r="D62" s="240">
        <v>6068</v>
      </c>
      <c r="E62" s="240">
        <f t="shared" si="1"/>
        <v>14768</v>
      </c>
    </row>
    <row r="63" spans="1:5" ht="56.25">
      <c r="A63" s="246" t="s">
        <v>788</v>
      </c>
      <c r="B63" s="240">
        <v>1200</v>
      </c>
      <c r="C63" s="240">
        <v>1394</v>
      </c>
      <c r="D63" s="240">
        <v>1562</v>
      </c>
      <c r="E63" s="240">
        <f t="shared" si="1"/>
        <v>4156</v>
      </c>
    </row>
    <row r="64" spans="1:5" ht="56.25">
      <c r="A64" s="246" t="s">
        <v>789</v>
      </c>
      <c r="B64" s="240">
        <v>500</v>
      </c>
      <c r="C64" s="240">
        <v>1200</v>
      </c>
      <c r="D64" s="240">
        <v>1400</v>
      </c>
      <c r="E64" s="240">
        <f t="shared" si="1"/>
        <v>3100</v>
      </c>
    </row>
    <row r="65" spans="1:5" ht="56.25">
      <c r="A65" s="246" t="s">
        <v>790</v>
      </c>
      <c r="B65" s="240">
        <v>1200</v>
      </c>
      <c r="C65" s="240">
        <v>1500</v>
      </c>
      <c r="D65" s="240">
        <v>1770</v>
      </c>
      <c r="E65" s="240">
        <f t="shared" si="1"/>
        <v>4470</v>
      </c>
    </row>
    <row r="66" spans="1:5" ht="56.25">
      <c r="A66" s="246" t="s">
        <v>791</v>
      </c>
      <c r="B66" s="240">
        <v>0</v>
      </c>
      <c r="C66" s="240">
        <v>1513.14</v>
      </c>
      <c r="D66" s="240">
        <v>1623.8</v>
      </c>
      <c r="E66" s="240">
        <f t="shared" si="1"/>
        <v>3136.94</v>
      </c>
    </row>
    <row r="67" spans="1:5" ht="56.25">
      <c r="A67" s="246" t="s">
        <v>792</v>
      </c>
      <c r="B67" s="240">
        <v>0</v>
      </c>
      <c r="C67" s="240">
        <v>1060</v>
      </c>
      <c r="D67" s="240">
        <v>1400</v>
      </c>
      <c r="E67" s="240">
        <f t="shared" si="1"/>
        <v>2460</v>
      </c>
    </row>
    <row r="68" spans="1:5" ht="56.25">
      <c r="A68" s="246" t="s">
        <v>854</v>
      </c>
      <c r="B68" s="240">
        <v>600</v>
      </c>
      <c r="C68" s="240">
        <v>0</v>
      </c>
      <c r="D68" s="240">
        <v>0</v>
      </c>
      <c r="E68" s="240">
        <f t="shared" si="1"/>
        <v>600</v>
      </c>
    </row>
    <row r="69" spans="1:5" ht="18.75">
      <c r="A69" s="246" t="s">
        <v>323</v>
      </c>
      <c r="B69" s="240">
        <v>1134600</v>
      </c>
      <c r="C69" s="240">
        <v>1081545</v>
      </c>
      <c r="D69" s="240">
        <v>2000</v>
      </c>
      <c r="E69" s="240">
        <f t="shared" si="1"/>
        <v>2218145</v>
      </c>
    </row>
    <row r="70" spans="1:5" ht="18.75">
      <c r="A70" s="247" t="s">
        <v>565</v>
      </c>
      <c r="B70" s="240">
        <f>+B71+B72+B73+B74+B75+B76+B77+B78+B79+B80+B81+B82+B83+B84+B85+B86+B87</f>
        <v>521900</v>
      </c>
      <c r="C70" s="240">
        <f>+C71+C72+C73+C74+C75+C76+C77+C78+C79+C80+C81+C82+C83+C84+C85+C86+C87</f>
        <v>591474.7000000001</v>
      </c>
      <c r="D70" s="240">
        <f>+D71+D72+D73+D74+D75+D76+D77+D78+D79+D80+D81+D82+D83+D84+D85+D86+D87</f>
        <v>614123.82</v>
      </c>
      <c r="E70" s="240">
        <f t="shared" si="1"/>
        <v>1727498.52</v>
      </c>
    </row>
    <row r="71" spans="1:5" ht="56.25">
      <c r="A71" s="246" t="s">
        <v>449</v>
      </c>
      <c r="B71" s="240">
        <v>27000</v>
      </c>
      <c r="C71" s="240">
        <v>20892</v>
      </c>
      <c r="D71" s="240">
        <v>20816</v>
      </c>
      <c r="E71" s="240">
        <f t="shared" si="1"/>
        <v>68708</v>
      </c>
    </row>
    <row r="72" spans="1:5" ht="37.5">
      <c r="A72" s="246" t="s">
        <v>696</v>
      </c>
      <c r="B72" s="240">
        <v>35000</v>
      </c>
      <c r="C72" s="240">
        <v>82324</v>
      </c>
      <c r="D72" s="240">
        <v>87891</v>
      </c>
      <c r="E72" s="240">
        <f aca="true" t="shared" si="2" ref="E72:E87">+B72+C72+D72</f>
        <v>205215</v>
      </c>
    </row>
    <row r="73" spans="1:5" ht="37.5">
      <c r="A73" s="246" t="s">
        <v>450</v>
      </c>
      <c r="B73" s="240">
        <v>5000</v>
      </c>
      <c r="C73" s="240">
        <v>7000</v>
      </c>
      <c r="D73" s="240">
        <v>9100</v>
      </c>
      <c r="E73" s="240">
        <f t="shared" si="2"/>
        <v>21100</v>
      </c>
    </row>
    <row r="74" spans="1:5" ht="37.5">
      <c r="A74" s="246" t="s">
        <v>451</v>
      </c>
      <c r="B74" s="240">
        <v>436000</v>
      </c>
      <c r="C74" s="240">
        <v>453189.3</v>
      </c>
      <c r="D74" s="240">
        <v>464222.2</v>
      </c>
      <c r="E74" s="240">
        <f t="shared" si="2"/>
        <v>1353411.5</v>
      </c>
    </row>
    <row r="75" spans="1:5" ht="37.5">
      <c r="A75" s="246" t="s">
        <v>452</v>
      </c>
      <c r="B75" s="240">
        <v>3500</v>
      </c>
      <c r="C75" s="240">
        <v>4500</v>
      </c>
      <c r="D75" s="240">
        <v>4917</v>
      </c>
      <c r="E75" s="240">
        <f t="shared" si="2"/>
        <v>12917</v>
      </c>
    </row>
    <row r="76" spans="1:5" ht="37.5">
      <c r="A76" s="246" t="s">
        <v>697</v>
      </c>
      <c r="B76" s="240">
        <v>1500</v>
      </c>
      <c r="C76" s="240">
        <v>2494.4</v>
      </c>
      <c r="D76" s="240">
        <v>2815.22</v>
      </c>
      <c r="E76" s="240">
        <f t="shared" si="2"/>
        <v>6809.62</v>
      </c>
    </row>
    <row r="77" spans="1:5" ht="37.5">
      <c r="A77" s="246" t="s">
        <v>453</v>
      </c>
      <c r="B77" s="240">
        <v>0</v>
      </c>
      <c r="C77" s="240">
        <v>3000</v>
      </c>
      <c r="D77" s="240">
        <v>4100</v>
      </c>
      <c r="E77" s="240">
        <f t="shared" si="2"/>
        <v>7100</v>
      </c>
    </row>
    <row r="78" spans="1:5" ht="37.5">
      <c r="A78" s="246" t="s">
        <v>454</v>
      </c>
      <c r="B78" s="240">
        <v>1400</v>
      </c>
      <c r="C78" s="240">
        <v>1284</v>
      </c>
      <c r="D78" s="240">
        <v>1300</v>
      </c>
      <c r="E78" s="240">
        <f t="shared" si="2"/>
        <v>3984</v>
      </c>
    </row>
    <row r="79" spans="1:5" ht="37.5">
      <c r="A79" s="246" t="s">
        <v>793</v>
      </c>
      <c r="B79" s="240">
        <v>1400</v>
      </c>
      <c r="C79" s="240">
        <v>1630</v>
      </c>
      <c r="D79" s="240">
        <v>1900</v>
      </c>
      <c r="E79" s="240">
        <f t="shared" si="2"/>
        <v>4930</v>
      </c>
    </row>
    <row r="80" spans="1:5" ht="37.5">
      <c r="A80" s="246" t="s">
        <v>855</v>
      </c>
      <c r="B80" s="240">
        <v>2200</v>
      </c>
      <c r="C80" s="240">
        <v>2350</v>
      </c>
      <c r="D80" s="240">
        <v>3000</v>
      </c>
      <c r="E80" s="240">
        <f t="shared" si="2"/>
        <v>7550</v>
      </c>
    </row>
    <row r="81" spans="1:5" ht="37.5">
      <c r="A81" s="246" t="s">
        <v>455</v>
      </c>
      <c r="B81" s="240">
        <v>1700</v>
      </c>
      <c r="C81" s="240">
        <v>2000</v>
      </c>
      <c r="D81" s="240">
        <v>2600</v>
      </c>
      <c r="E81" s="240">
        <f t="shared" si="2"/>
        <v>6300</v>
      </c>
    </row>
    <row r="82" spans="1:5" ht="37.5">
      <c r="A82" s="246" t="s">
        <v>456</v>
      </c>
      <c r="B82" s="240">
        <v>900</v>
      </c>
      <c r="C82" s="240">
        <v>3000</v>
      </c>
      <c r="D82" s="240">
        <v>3500</v>
      </c>
      <c r="E82" s="240">
        <f t="shared" si="2"/>
        <v>7400</v>
      </c>
    </row>
    <row r="83" spans="1:5" ht="37.5">
      <c r="A83" s="246" t="s">
        <v>457</v>
      </c>
      <c r="B83" s="240">
        <v>800</v>
      </c>
      <c r="C83" s="240">
        <v>1081</v>
      </c>
      <c r="D83" s="240">
        <v>0</v>
      </c>
      <c r="E83" s="240">
        <f t="shared" si="2"/>
        <v>1881</v>
      </c>
    </row>
    <row r="84" spans="1:5" ht="37.5">
      <c r="A84" s="246" t="s">
        <v>458</v>
      </c>
      <c r="B84" s="240">
        <v>2200</v>
      </c>
      <c r="C84" s="240">
        <v>2745</v>
      </c>
      <c r="D84" s="240">
        <v>2825</v>
      </c>
      <c r="E84" s="240">
        <f t="shared" si="2"/>
        <v>7770</v>
      </c>
    </row>
    <row r="85" spans="1:5" ht="37.5">
      <c r="A85" s="246" t="s">
        <v>459</v>
      </c>
      <c r="B85" s="240">
        <v>1200</v>
      </c>
      <c r="C85" s="240">
        <v>776</v>
      </c>
      <c r="D85" s="240">
        <v>2500</v>
      </c>
      <c r="E85" s="240">
        <f t="shared" si="2"/>
        <v>4476</v>
      </c>
    </row>
    <row r="86" spans="1:5" ht="37.5">
      <c r="A86" s="246" t="s">
        <v>460</v>
      </c>
      <c r="B86" s="240">
        <v>1000</v>
      </c>
      <c r="C86" s="240">
        <v>1784</v>
      </c>
      <c r="D86" s="240">
        <v>1962.4</v>
      </c>
      <c r="E86" s="240">
        <f t="shared" si="2"/>
        <v>4746.4</v>
      </c>
    </row>
    <row r="87" spans="1:5" ht="37.5">
      <c r="A87" s="246" t="s">
        <v>461</v>
      </c>
      <c r="B87" s="240">
        <v>1100</v>
      </c>
      <c r="C87" s="240">
        <v>1425</v>
      </c>
      <c r="D87" s="240">
        <v>675</v>
      </c>
      <c r="E87" s="240">
        <f t="shared" si="2"/>
        <v>3200</v>
      </c>
    </row>
  </sheetData>
  <sheetProtection/>
  <mergeCells count="5">
    <mergeCell ref="A2:E2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35"/>
  <sheetViews>
    <sheetView view="pageBreakPreview" zoomScale="110" zoomScaleSheetLayoutView="110" zoomScalePageLayoutView="80" workbookViewId="0" topLeftCell="A28">
      <pane xSplit="1" topLeftCell="B1" activePane="topRight" state="frozen"/>
      <selection pane="topLeft" activeCell="A43" sqref="A43"/>
      <selection pane="topRight" activeCell="A334" sqref="A334"/>
    </sheetView>
  </sheetViews>
  <sheetFormatPr defaultColWidth="9.00390625" defaultRowHeight="12.75"/>
  <cols>
    <col min="1" max="1" width="64.75390625" style="84" customWidth="1"/>
    <col min="2" max="2" width="16.125" style="88" customWidth="1"/>
    <col min="3" max="3" width="26.25390625" style="89" customWidth="1"/>
    <col min="4" max="4" width="19.75390625" style="89" customWidth="1"/>
    <col min="5" max="5" width="19.00390625" style="86" customWidth="1"/>
    <col min="6" max="6" width="24.375" style="87" customWidth="1"/>
    <col min="7" max="16384" width="9.125" style="24" customWidth="1"/>
  </cols>
  <sheetData>
    <row r="1" spans="1:6" s="23" customFormat="1" ht="44.25" customHeight="1">
      <c r="A1" s="248" t="s">
        <v>324</v>
      </c>
      <c r="B1" s="74" t="s">
        <v>287</v>
      </c>
      <c r="C1" s="74" t="s">
        <v>856</v>
      </c>
      <c r="D1" s="74" t="s">
        <v>288</v>
      </c>
      <c r="E1" s="74" t="s">
        <v>462</v>
      </c>
      <c r="F1" s="75" t="s">
        <v>212</v>
      </c>
    </row>
    <row r="2" spans="1:6" s="23" customFormat="1" ht="15">
      <c r="A2" s="75">
        <v>1</v>
      </c>
      <c r="B2" s="249">
        <v>2</v>
      </c>
      <c r="C2" s="249">
        <v>3</v>
      </c>
      <c r="D2" s="249">
        <v>4</v>
      </c>
      <c r="E2" s="249">
        <v>5</v>
      </c>
      <c r="F2" s="249">
        <v>6</v>
      </c>
    </row>
    <row r="3" spans="1:6" s="283" customFormat="1" ht="18.75" customHeight="1">
      <c r="A3" s="294" t="s">
        <v>406</v>
      </c>
      <c r="B3" s="282"/>
      <c r="C3" s="282"/>
      <c r="D3" s="282"/>
      <c r="E3" s="282"/>
      <c r="F3" s="295"/>
    </row>
    <row r="4" spans="1:6" s="23" customFormat="1" ht="45">
      <c r="A4" s="118" t="s">
        <v>566</v>
      </c>
      <c r="B4" s="286">
        <f aca="true" t="shared" si="0" ref="B4:B15">+C4+D4</f>
        <v>12121</v>
      </c>
      <c r="C4" s="102">
        <v>1330</v>
      </c>
      <c r="D4" s="102">
        <v>10791</v>
      </c>
      <c r="E4" s="102" t="s">
        <v>187</v>
      </c>
      <c r="F4" s="104" t="s">
        <v>857</v>
      </c>
    </row>
    <row r="5" spans="1:6" s="23" customFormat="1" ht="23.25" customHeight="1">
      <c r="A5" s="118" t="s">
        <v>246</v>
      </c>
      <c r="B5" s="286">
        <f t="shared" si="0"/>
        <v>5300</v>
      </c>
      <c r="C5" s="102">
        <v>0</v>
      </c>
      <c r="D5" s="102">
        <v>5300</v>
      </c>
      <c r="E5" s="102" t="s">
        <v>213</v>
      </c>
      <c r="F5" s="104" t="s">
        <v>190</v>
      </c>
    </row>
    <row r="6" spans="1:6" s="23" customFormat="1" ht="45">
      <c r="A6" s="118" t="s">
        <v>698</v>
      </c>
      <c r="B6" s="286">
        <f t="shared" si="0"/>
        <v>3971.9</v>
      </c>
      <c r="C6" s="102">
        <v>0</v>
      </c>
      <c r="D6" s="102">
        <v>3971.9</v>
      </c>
      <c r="E6" s="102" t="s">
        <v>213</v>
      </c>
      <c r="F6" s="104" t="s">
        <v>463</v>
      </c>
    </row>
    <row r="7" spans="1:6" s="23" customFormat="1" ht="21" customHeight="1">
      <c r="A7" s="113" t="s">
        <v>794</v>
      </c>
      <c r="B7" s="286">
        <f t="shared" si="0"/>
        <v>4500</v>
      </c>
      <c r="C7" s="102">
        <v>0</v>
      </c>
      <c r="D7" s="102">
        <v>4500</v>
      </c>
      <c r="E7" s="102" t="s">
        <v>213</v>
      </c>
      <c r="F7" s="104" t="s">
        <v>567</v>
      </c>
    </row>
    <row r="8" spans="1:6" s="23" customFormat="1" ht="45">
      <c r="A8" s="109" t="s">
        <v>568</v>
      </c>
      <c r="B8" s="286">
        <f t="shared" si="0"/>
        <v>1346</v>
      </c>
      <c r="C8" s="102">
        <v>0</v>
      </c>
      <c r="D8" s="102">
        <v>1346</v>
      </c>
      <c r="E8" s="102" t="s">
        <v>81</v>
      </c>
      <c r="F8" s="108" t="s">
        <v>569</v>
      </c>
    </row>
    <row r="9" spans="1:6" s="23" customFormat="1" ht="30">
      <c r="A9" s="109" t="s">
        <v>570</v>
      </c>
      <c r="B9" s="286">
        <f t="shared" si="0"/>
        <v>3200</v>
      </c>
      <c r="C9" s="102">
        <v>0</v>
      </c>
      <c r="D9" s="102">
        <v>3200</v>
      </c>
      <c r="E9" s="102" t="s">
        <v>81</v>
      </c>
      <c r="F9" s="108" t="s">
        <v>439</v>
      </c>
    </row>
    <row r="10" spans="1:6" s="23" customFormat="1" ht="15">
      <c r="A10" s="109" t="s">
        <v>795</v>
      </c>
      <c r="B10" s="286">
        <f t="shared" si="0"/>
        <v>2200</v>
      </c>
      <c r="C10" s="102">
        <v>0</v>
      </c>
      <c r="D10" s="102">
        <v>2200</v>
      </c>
      <c r="E10" s="102" t="s">
        <v>81</v>
      </c>
      <c r="F10" s="108" t="s">
        <v>567</v>
      </c>
    </row>
    <row r="11" spans="1:6" s="23" customFormat="1" ht="57" customHeight="1">
      <c r="A11" s="109" t="s">
        <v>571</v>
      </c>
      <c r="B11" s="286">
        <f t="shared" si="0"/>
        <v>2211</v>
      </c>
      <c r="C11" s="151">
        <v>0</v>
      </c>
      <c r="D11" s="151">
        <v>2211</v>
      </c>
      <c r="E11" s="151" t="s">
        <v>81</v>
      </c>
      <c r="F11" s="104" t="s">
        <v>190</v>
      </c>
    </row>
    <row r="12" spans="1:6" s="23" customFormat="1" ht="30">
      <c r="A12" s="109" t="s">
        <v>572</v>
      </c>
      <c r="B12" s="286">
        <f t="shared" si="0"/>
        <v>700</v>
      </c>
      <c r="C12" s="151">
        <v>0</v>
      </c>
      <c r="D12" s="151">
        <v>700</v>
      </c>
      <c r="E12" s="151" t="s">
        <v>81</v>
      </c>
      <c r="F12" s="104" t="s">
        <v>190</v>
      </c>
    </row>
    <row r="13" spans="1:6" s="23" customFormat="1" ht="15.75">
      <c r="A13" s="109" t="s">
        <v>464</v>
      </c>
      <c r="B13" s="286">
        <f t="shared" si="0"/>
        <v>3000</v>
      </c>
      <c r="C13" s="151">
        <v>0</v>
      </c>
      <c r="D13" s="151">
        <v>3000</v>
      </c>
      <c r="E13" s="151" t="s">
        <v>81</v>
      </c>
      <c r="F13" s="104" t="s">
        <v>173</v>
      </c>
    </row>
    <row r="14" spans="1:6" s="23" customFormat="1" ht="30">
      <c r="A14" s="109" t="s">
        <v>147</v>
      </c>
      <c r="B14" s="286">
        <f t="shared" si="0"/>
        <v>15000</v>
      </c>
      <c r="C14" s="151">
        <v>0</v>
      </c>
      <c r="D14" s="151">
        <v>15000</v>
      </c>
      <c r="E14" s="151" t="s">
        <v>81</v>
      </c>
      <c r="F14" s="104" t="s">
        <v>439</v>
      </c>
    </row>
    <row r="15" spans="1:6" s="23" customFormat="1" ht="15.75">
      <c r="A15" s="109" t="s">
        <v>848</v>
      </c>
      <c r="B15" s="286">
        <f t="shared" si="0"/>
        <v>45000</v>
      </c>
      <c r="C15" s="151">
        <v>0</v>
      </c>
      <c r="D15" s="151">
        <v>45000</v>
      </c>
      <c r="E15" s="151" t="s">
        <v>81</v>
      </c>
      <c r="F15" s="104" t="s">
        <v>175</v>
      </c>
    </row>
    <row r="16" spans="1:6" s="23" customFormat="1" ht="17.25" customHeight="1">
      <c r="A16" s="118" t="s">
        <v>858</v>
      </c>
      <c r="B16" s="287">
        <f>SUM(B4:B15)</f>
        <v>98549.9</v>
      </c>
      <c r="C16" s="151">
        <f>SUM(C4:C15)</f>
        <v>1330</v>
      </c>
      <c r="D16" s="151">
        <f>SUM(D4:D15)</f>
        <v>97219.9</v>
      </c>
      <c r="E16" s="151"/>
      <c r="F16" s="104"/>
    </row>
    <row r="17" spans="1:6" s="283" customFormat="1" ht="19.5" customHeight="1">
      <c r="A17" s="265" t="s">
        <v>505</v>
      </c>
      <c r="B17" s="292"/>
      <c r="C17" s="282"/>
      <c r="D17" s="282"/>
      <c r="E17" s="282"/>
      <c r="F17" s="295"/>
    </row>
    <row r="18" spans="1:6" s="23" customFormat="1" ht="30">
      <c r="A18" s="118" t="s">
        <v>573</v>
      </c>
      <c r="B18" s="286">
        <f aca="true" t="shared" si="1" ref="B18:B47">+C18+D18</f>
        <v>10000</v>
      </c>
      <c r="C18" s="102">
        <v>0</v>
      </c>
      <c r="D18" s="102">
        <v>10000</v>
      </c>
      <c r="E18" s="102" t="s">
        <v>187</v>
      </c>
      <c r="F18" s="104" t="s">
        <v>567</v>
      </c>
    </row>
    <row r="19" spans="1:6" s="23" customFormat="1" ht="30">
      <c r="A19" s="118" t="s">
        <v>269</v>
      </c>
      <c r="B19" s="286">
        <f t="shared" si="1"/>
        <v>14949</v>
      </c>
      <c r="C19" s="102">
        <v>2649</v>
      </c>
      <c r="D19" s="102">
        <v>12300</v>
      </c>
      <c r="E19" s="102" t="s">
        <v>187</v>
      </c>
      <c r="F19" s="104" t="s">
        <v>220</v>
      </c>
    </row>
    <row r="20" spans="1:6" s="23" customFormat="1" ht="27.75" customHeight="1">
      <c r="A20" s="118" t="s">
        <v>574</v>
      </c>
      <c r="B20" s="286">
        <f t="shared" si="1"/>
        <v>3980</v>
      </c>
      <c r="C20" s="102">
        <v>980</v>
      </c>
      <c r="D20" s="102">
        <v>3000</v>
      </c>
      <c r="E20" s="102" t="s">
        <v>187</v>
      </c>
      <c r="F20" s="119" t="s">
        <v>80</v>
      </c>
    </row>
    <row r="21" spans="1:6" s="23" customFormat="1" ht="26.25" customHeight="1">
      <c r="A21" s="118" t="s">
        <v>575</v>
      </c>
      <c r="B21" s="286">
        <f t="shared" si="1"/>
        <v>14700</v>
      </c>
      <c r="C21" s="102">
        <v>0</v>
      </c>
      <c r="D21" s="102">
        <v>14700</v>
      </c>
      <c r="E21" s="102" t="s">
        <v>81</v>
      </c>
      <c r="F21" s="119" t="s">
        <v>94</v>
      </c>
    </row>
    <row r="22" spans="1:6" s="23" customFormat="1" ht="30">
      <c r="A22" s="118" t="s">
        <v>576</v>
      </c>
      <c r="B22" s="286">
        <f t="shared" si="1"/>
        <v>27900</v>
      </c>
      <c r="C22" s="102">
        <v>0</v>
      </c>
      <c r="D22" s="102">
        <v>27900</v>
      </c>
      <c r="E22" s="102" t="s">
        <v>81</v>
      </c>
      <c r="F22" s="108" t="s">
        <v>439</v>
      </c>
    </row>
    <row r="23" spans="1:6" s="283" customFormat="1" ht="38.25" customHeight="1">
      <c r="A23" s="299" t="s">
        <v>577</v>
      </c>
      <c r="B23" s="292">
        <f t="shared" si="1"/>
        <v>536</v>
      </c>
      <c r="C23" s="282">
        <v>0</v>
      </c>
      <c r="D23" s="282">
        <v>536</v>
      </c>
      <c r="E23" s="282" t="s">
        <v>213</v>
      </c>
      <c r="F23" s="298" t="s">
        <v>190</v>
      </c>
    </row>
    <row r="24" spans="1:6" s="32" customFormat="1" ht="22.5" customHeight="1">
      <c r="A24" s="299" t="s">
        <v>578</v>
      </c>
      <c r="B24" s="288">
        <f t="shared" si="1"/>
        <v>5000</v>
      </c>
      <c r="C24" s="74">
        <v>0</v>
      </c>
      <c r="D24" s="74">
        <v>5000</v>
      </c>
      <c r="E24" s="74" t="s">
        <v>213</v>
      </c>
      <c r="F24" s="78" t="s">
        <v>190</v>
      </c>
    </row>
    <row r="25" spans="1:6" s="32" customFormat="1" ht="30">
      <c r="A25" s="76" t="s">
        <v>325</v>
      </c>
      <c r="B25" s="288">
        <f t="shared" si="1"/>
        <v>3000</v>
      </c>
      <c r="C25" s="74">
        <v>0</v>
      </c>
      <c r="D25" s="74">
        <v>3000</v>
      </c>
      <c r="E25" s="74" t="s">
        <v>213</v>
      </c>
      <c r="F25" s="78" t="s">
        <v>190</v>
      </c>
    </row>
    <row r="26" spans="1:6" s="32" customFormat="1" ht="23.25" customHeight="1">
      <c r="A26" s="299" t="s">
        <v>796</v>
      </c>
      <c r="B26" s="288">
        <f t="shared" si="1"/>
        <v>999</v>
      </c>
      <c r="C26" s="74">
        <v>0</v>
      </c>
      <c r="D26" s="74">
        <v>999</v>
      </c>
      <c r="E26" s="74" t="s">
        <v>213</v>
      </c>
      <c r="F26" s="78" t="s">
        <v>190</v>
      </c>
    </row>
    <row r="27" spans="1:6" s="32" customFormat="1" ht="30">
      <c r="A27" s="299" t="s">
        <v>655</v>
      </c>
      <c r="B27" s="288">
        <f t="shared" si="1"/>
        <v>1500</v>
      </c>
      <c r="C27" s="74">
        <v>0</v>
      </c>
      <c r="D27" s="74">
        <v>1500</v>
      </c>
      <c r="E27" s="74" t="s">
        <v>213</v>
      </c>
      <c r="F27" s="78" t="s">
        <v>190</v>
      </c>
    </row>
    <row r="28" spans="1:6" s="23" customFormat="1" ht="60">
      <c r="A28" s="110" t="s">
        <v>579</v>
      </c>
      <c r="B28" s="286">
        <f t="shared" si="1"/>
        <v>850</v>
      </c>
      <c r="C28" s="102">
        <v>0</v>
      </c>
      <c r="D28" s="102">
        <v>850</v>
      </c>
      <c r="E28" s="102" t="s">
        <v>81</v>
      </c>
      <c r="F28" s="108" t="s">
        <v>580</v>
      </c>
    </row>
    <row r="29" spans="1:6" s="23" customFormat="1" ht="60">
      <c r="A29" s="110" t="s">
        <v>699</v>
      </c>
      <c r="B29" s="286">
        <f t="shared" si="1"/>
        <v>2500</v>
      </c>
      <c r="C29" s="102">
        <v>0</v>
      </c>
      <c r="D29" s="102">
        <v>2500</v>
      </c>
      <c r="E29" s="102" t="s">
        <v>81</v>
      </c>
      <c r="F29" s="108" t="s">
        <v>580</v>
      </c>
    </row>
    <row r="30" spans="1:6" s="23" customFormat="1" ht="34.5" customHeight="1">
      <c r="A30" s="101" t="s">
        <v>797</v>
      </c>
      <c r="B30" s="286">
        <f t="shared" si="1"/>
        <v>12700</v>
      </c>
      <c r="C30" s="102">
        <v>0</v>
      </c>
      <c r="D30" s="102">
        <v>12700</v>
      </c>
      <c r="E30" s="102" t="s">
        <v>213</v>
      </c>
      <c r="F30" s="104" t="s">
        <v>567</v>
      </c>
    </row>
    <row r="31" spans="1:6" s="23" customFormat="1" ht="15.75">
      <c r="A31" s="101" t="s">
        <v>326</v>
      </c>
      <c r="B31" s="286">
        <f t="shared" si="1"/>
        <v>250</v>
      </c>
      <c r="C31" s="102">
        <v>0</v>
      </c>
      <c r="D31" s="102">
        <v>250</v>
      </c>
      <c r="E31" s="102" t="s">
        <v>81</v>
      </c>
      <c r="F31" s="104" t="s">
        <v>175</v>
      </c>
    </row>
    <row r="32" spans="1:6" s="23" customFormat="1" ht="30">
      <c r="A32" s="101" t="s">
        <v>700</v>
      </c>
      <c r="B32" s="286">
        <f t="shared" si="1"/>
        <v>6250</v>
      </c>
      <c r="C32" s="102">
        <v>0</v>
      </c>
      <c r="D32" s="102">
        <v>6250</v>
      </c>
      <c r="E32" s="102" t="s">
        <v>187</v>
      </c>
      <c r="F32" s="104" t="s">
        <v>567</v>
      </c>
    </row>
    <row r="33" spans="1:6" s="23" customFormat="1" ht="24.75" customHeight="1">
      <c r="A33" s="101" t="s">
        <v>701</v>
      </c>
      <c r="B33" s="286">
        <f t="shared" si="1"/>
        <v>320</v>
      </c>
      <c r="C33" s="102">
        <v>0</v>
      </c>
      <c r="D33" s="102">
        <v>320</v>
      </c>
      <c r="E33" s="102" t="s">
        <v>213</v>
      </c>
      <c r="F33" s="108" t="s">
        <v>190</v>
      </c>
    </row>
    <row r="34" spans="1:6" s="23" customFormat="1" ht="30">
      <c r="A34" s="101" t="s">
        <v>327</v>
      </c>
      <c r="B34" s="286">
        <f>+C34+D34</f>
        <v>907.368</v>
      </c>
      <c r="C34" s="102">
        <v>0</v>
      </c>
      <c r="D34" s="102">
        <v>907.368</v>
      </c>
      <c r="E34" s="102" t="s">
        <v>213</v>
      </c>
      <c r="F34" s="108" t="s">
        <v>190</v>
      </c>
    </row>
    <row r="35" spans="1:6" s="23" customFormat="1" ht="15">
      <c r="A35" s="150" t="s">
        <v>581</v>
      </c>
      <c r="B35" s="286">
        <f t="shared" si="1"/>
        <v>400</v>
      </c>
      <c r="C35" s="102">
        <v>0</v>
      </c>
      <c r="D35" s="149">
        <v>400</v>
      </c>
      <c r="E35" s="102" t="s">
        <v>81</v>
      </c>
      <c r="F35" s="108" t="s">
        <v>190</v>
      </c>
    </row>
    <row r="36" spans="1:6" s="23" customFormat="1" ht="28.5" customHeight="1">
      <c r="A36" s="150" t="s">
        <v>859</v>
      </c>
      <c r="B36" s="286">
        <f t="shared" si="1"/>
        <v>102.5</v>
      </c>
      <c r="C36" s="102">
        <v>0</v>
      </c>
      <c r="D36" s="149">
        <v>102.5</v>
      </c>
      <c r="E36" s="102" t="s">
        <v>81</v>
      </c>
      <c r="F36" s="108" t="s">
        <v>190</v>
      </c>
    </row>
    <row r="37" spans="1:6" s="23" customFormat="1" ht="30">
      <c r="A37" s="101" t="s">
        <v>702</v>
      </c>
      <c r="B37" s="286">
        <f t="shared" si="1"/>
        <v>5000</v>
      </c>
      <c r="C37" s="102">
        <v>0</v>
      </c>
      <c r="D37" s="102">
        <v>5000</v>
      </c>
      <c r="E37" s="102" t="s">
        <v>213</v>
      </c>
      <c r="F37" s="108" t="s">
        <v>582</v>
      </c>
    </row>
    <row r="38" spans="1:6" s="23" customFormat="1" ht="30">
      <c r="A38" s="118" t="s">
        <v>703</v>
      </c>
      <c r="B38" s="286">
        <f>+C38+D38</f>
        <v>2520</v>
      </c>
      <c r="C38" s="102">
        <v>0</v>
      </c>
      <c r="D38" s="102">
        <v>2520</v>
      </c>
      <c r="E38" s="102" t="s">
        <v>213</v>
      </c>
      <c r="F38" s="104" t="s">
        <v>190</v>
      </c>
    </row>
    <row r="39" spans="1:6" s="23" customFormat="1" ht="30">
      <c r="A39" s="118" t="s">
        <v>328</v>
      </c>
      <c r="B39" s="286">
        <f t="shared" si="1"/>
        <v>310</v>
      </c>
      <c r="C39" s="102">
        <v>0</v>
      </c>
      <c r="D39" s="102">
        <v>310</v>
      </c>
      <c r="E39" s="102" t="s">
        <v>213</v>
      </c>
      <c r="F39" s="104" t="s">
        <v>190</v>
      </c>
    </row>
    <row r="40" spans="1:6" s="23" customFormat="1" ht="15">
      <c r="A40" s="118" t="s">
        <v>465</v>
      </c>
      <c r="B40" s="286">
        <f t="shared" si="1"/>
        <v>250</v>
      </c>
      <c r="C40" s="102">
        <v>0</v>
      </c>
      <c r="D40" s="102">
        <v>250</v>
      </c>
      <c r="E40" s="102" t="s">
        <v>81</v>
      </c>
      <c r="F40" s="104" t="s">
        <v>175</v>
      </c>
    </row>
    <row r="41" spans="1:6" s="23" customFormat="1" ht="30">
      <c r="A41" s="118" t="s">
        <v>583</v>
      </c>
      <c r="B41" s="286">
        <f t="shared" si="1"/>
        <v>13000</v>
      </c>
      <c r="C41" s="102">
        <v>0</v>
      </c>
      <c r="D41" s="102">
        <v>13000</v>
      </c>
      <c r="E41" s="102" t="s">
        <v>81</v>
      </c>
      <c r="F41" s="104" t="s">
        <v>439</v>
      </c>
    </row>
    <row r="42" spans="1:6" s="23" customFormat="1" ht="30">
      <c r="A42" s="118" t="s">
        <v>584</v>
      </c>
      <c r="B42" s="286">
        <f t="shared" si="1"/>
        <v>1950</v>
      </c>
      <c r="C42" s="102">
        <v>0</v>
      </c>
      <c r="D42" s="102">
        <v>1950</v>
      </c>
      <c r="E42" s="102" t="s">
        <v>81</v>
      </c>
      <c r="F42" s="104" t="s">
        <v>190</v>
      </c>
    </row>
    <row r="43" spans="1:6" s="23" customFormat="1" ht="15.75">
      <c r="A43" s="113" t="s">
        <v>329</v>
      </c>
      <c r="B43" s="286">
        <f t="shared" si="1"/>
        <v>2500</v>
      </c>
      <c r="C43" s="102">
        <v>0</v>
      </c>
      <c r="D43" s="102">
        <v>2500</v>
      </c>
      <c r="E43" s="102" t="s">
        <v>81</v>
      </c>
      <c r="F43" s="104" t="s">
        <v>190</v>
      </c>
    </row>
    <row r="44" spans="1:6" s="23" customFormat="1" ht="30">
      <c r="A44" s="101" t="s">
        <v>798</v>
      </c>
      <c r="B44" s="286">
        <f t="shared" si="1"/>
        <v>136</v>
      </c>
      <c r="C44" s="102">
        <v>0</v>
      </c>
      <c r="D44" s="102">
        <v>136</v>
      </c>
      <c r="E44" s="102" t="s">
        <v>81</v>
      </c>
      <c r="F44" s="104" t="s">
        <v>190</v>
      </c>
    </row>
    <row r="45" spans="1:6" s="23" customFormat="1" ht="30">
      <c r="A45" s="101" t="s">
        <v>799</v>
      </c>
      <c r="B45" s="286">
        <f t="shared" si="1"/>
        <v>599</v>
      </c>
      <c r="C45" s="102">
        <v>0</v>
      </c>
      <c r="D45" s="102">
        <v>599</v>
      </c>
      <c r="E45" s="102" t="s">
        <v>81</v>
      </c>
      <c r="F45" s="104" t="s">
        <v>190</v>
      </c>
    </row>
    <row r="46" spans="1:6" s="23" customFormat="1" ht="30">
      <c r="A46" s="101" t="s">
        <v>330</v>
      </c>
      <c r="B46" s="286">
        <f t="shared" si="1"/>
        <v>478</v>
      </c>
      <c r="C46" s="102">
        <v>0</v>
      </c>
      <c r="D46" s="102">
        <v>478</v>
      </c>
      <c r="E46" s="102" t="s">
        <v>81</v>
      </c>
      <c r="F46" s="104" t="s">
        <v>190</v>
      </c>
    </row>
    <row r="47" spans="1:6" s="23" customFormat="1" ht="30">
      <c r="A47" s="101" t="s">
        <v>466</v>
      </c>
      <c r="B47" s="286">
        <f t="shared" si="1"/>
        <v>14850</v>
      </c>
      <c r="C47" s="102">
        <v>0</v>
      </c>
      <c r="D47" s="102">
        <v>14850</v>
      </c>
      <c r="E47" s="102" t="s">
        <v>81</v>
      </c>
      <c r="F47" s="104" t="s">
        <v>585</v>
      </c>
    </row>
    <row r="48" spans="1:6" s="23" customFormat="1" ht="15">
      <c r="A48" s="118" t="s">
        <v>858</v>
      </c>
      <c r="B48" s="286">
        <f>SUM(B18:B47)</f>
        <v>148436.86800000002</v>
      </c>
      <c r="C48" s="102">
        <f>SUM(C18:C47)</f>
        <v>3629</v>
      </c>
      <c r="D48" s="102">
        <f>SUM(D18:D47)</f>
        <v>144807.86800000002</v>
      </c>
      <c r="E48" s="102"/>
      <c r="F48" s="104"/>
    </row>
    <row r="49" spans="1:6" s="283" customFormat="1" ht="17.25" customHeight="1">
      <c r="A49" s="269" t="s">
        <v>331</v>
      </c>
      <c r="B49" s="292"/>
      <c r="C49" s="282"/>
      <c r="D49" s="282"/>
      <c r="E49" s="282"/>
      <c r="F49" s="295"/>
    </row>
    <row r="50" spans="1:6" s="23" customFormat="1" ht="15">
      <c r="A50" s="138" t="s">
        <v>586</v>
      </c>
      <c r="B50" s="286">
        <f aca="true" t="shared" si="2" ref="B50:B88">+C50+D50</f>
        <v>2696.9</v>
      </c>
      <c r="C50" s="102">
        <v>0</v>
      </c>
      <c r="D50" s="102">
        <v>2696.9</v>
      </c>
      <c r="E50" s="102" t="s">
        <v>213</v>
      </c>
      <c r="F50" s="104" t="s">
        <v>190</v>
      </c>
    </row>
    <row r="51" spans="1:6" s="23" customFormat="1" ht="15">
      <c r="A51" s="138" t="s">
        <v>704</v>
      </c>
      <c r="B51" s="286">
        <f t="shared" si="2"/>
        <v>24180</v>
      </c>
      <c r="C51" s="102">
        <v>1180</v>
      </c>
      <c r="D51" s="102">
        <v>23000</v>
      </c>
      <c r="E51" s="102" t="s">
        <v>187</v>
      </c>
      <c r="F51" s="104" t="s">
        <v>567</v>
      </c>
    </row>
    <row r="52" spans="1:6" s="23" customFormat="1" ht="30">
      <c r="A52" s="138" t="s">
        <v>467</v>
      </c>
      <c r="B52" s="286">
        <f t="shared" si="2"/>
        <v>250</v>
      </c>
      <c r="C52" s="102">
        <v>0</v>
      </c>
      <c r="D52" s="102">
        <v>250</v>
      </c>
      <c r="E52" s="102" t="s">
        <v>81</v>
      </c>
      <c r="F52" s="104" t="s">
        <v>175</v>
      </c>
    </row>
    <row r="53" spans="1:6" s="32" customFormat="1" ht="30">
      <c r="A53" s="81" t="s">
        <v>587</v>
      </c>
      <c r="B53" s="288">
        <f t="shared" si="2"/>
        <v>3041</v>
      </c>
      <c r="C53" s="74">
        <v>0</v>
      </c>
      <c r="D53" s="74">
        <v>3041</v>
      </c>
      <c r="E53" s="74" t="s">
        <v>213</v>
      </c>
      <c r="F53" s="75" t="s">
        <v>190</v>
      </c>
    </row>
    <row r="54" spans="1:6" s="345" customFormat="1" ht="30">
      <c r="A54" s="341" t="s">
        <v>588</v>
      </c>
      <c r="B54" s="342">
        <f>+C54+D54</f>
        <v>1800</v>
      </c>
      <c r="C54" s="343">
        <v>0</v>
      </c>
      <c r="D54" s="343">
        <v>1800</v>
      </c>
      <c r="E54" s="343" t="s">
        <v>213</v>
      </c>
      <c r="F54" s="344" t="s">
        <v>190</v>
      </c>
    </row>
    <row r="55" spans="1:6" s="32" customFormat="1" ht="26.25" customHeight="1">
      <c r="A55" s="81" t="s">
        <v>754</v>
      </c>
      <c r="B55" s="288">
        <f t="shared" si="2"/>
        <v>15944</v>
      </c>
      <c r="C55" s="74">
        <v>0</v>
      </c>
      <c r="D55" s="74">
        <v>15944</v>
      </c>
      <c r="E55" s="74" t="s">
        <v>213</v>
      </c>
      <c r="F55" s="75" t="s">
        <v>190</v>
      </c>
    </row>
    <row r="56" spans="1:6" s="32" customFormat="1" ht="30">
      <c r="A56" s="81" t="s">
        <v>755</v>
      </c>
      <c r="B56" s="288">
        <f t="shared" si="2"/>
        <v>1300</v>
      </c>
      <c r="C56" s="74">
        <v>0</v>
      </c>
      <c r="D56" s="74">
        <v>1300</v>
      </c>
      <c r="E56" s="74" t="s">
        <v>81</v>
      </c>
      <c r="F56" s="75" t="s">
        <v>190</v>
      </c>
    </row>
    <row r="57" spans="1:6" s="32" customFormat="1" ht="30">
      <c r="A57" s="81" t="s">
        <v>468</v>
      </c>
      <c r="B57" s="288">
        <f t="shared" si="2"/>
        <v>300</v>
      </c>
      <c r="C57" s="74">
        <v>0</v>
      </c>
      <c r="D57" s="74">
        <v>300</v>
      </c>
      <c r="E57" s="74" t="s">
        <v>81</v>
      </c>
      <c r="F57" s="75" t="s">
        <v>190</v>
      </c>
    </row>
    <row r="58" spans="1:6" s="32" customFormat="1" ht="30">
      <c r="A58" s="81" t="s">
        <v>469</v>
      </c>
      <c r="B58" s="288">
        <f t="shared" si="2"/>
        <v>200</v>
      </c>
      <c r="C58" s="74">
        <v>0</v>
      </c>
      <c r="D58" s="74">
        <v>200</v>
      </c>
      <c r="E58" s="74" t="s">
        <v>81</v>
      </c>
      <c r="F58" s="75" t="s">
        <v>190</v>
      </c>
    </row>
    <row r="59" spans="1:6" s="32" customFormat="1" ht="30">
      <c r="A59" s="81" t="s">
        <v>756</v>
      </c>
      <c r="B59" s="288">
        <f t="shared" si="2"/>
        <v>200</v>
      </c>
      <c r="C59" s="74">
        <v>0</v>
      </c>
      <c r="D59" s="74">
        <v>200</v>
      </c>
      <c r="E59" s="74" t="s">
        <v>81</v>
      </c>
      <c r="F59" s="75" t="s">
        <v>190</v>
      </c>
    </row>
    <row r="60" spans="1:6" s="32" customFormat="1" ht="30">
      <c r="A60" s="81" t="s">
        <v>860</v>
      </c>
      <c r="B60" s="288">
        <f t="shared" si="2"/>
        <v>700</v>
      </c>
      <c r="C60" s="74">
        <v>0</v>
      </c>
      <c r="D60" s="74">
        <v>700</v>
      </c>
      <c r="E60" s="74" t="s">
        <v>81</v>
      </c>
      <c r="F60" s="75" t="s">
        <v>190</v>
      </c>
    </row>
    <row r="61" spans="1:6" s="32" customFormat="1" ht="30">
      <c r="A61" s="81" t="s">
        <v>470</v>
      </c>
      <c r="B61" s="288">
        <f t="shared" si="2"/>
        <v>500</v>
      </c>
      <c r="C61" s="74">
        <v>0</v>
      </c>
      <c r="D61" s="74">
        <v>500</v>
      </c>
      <c r="E61" s="74" t="s">
        <v>81</v>
      </c>
      <c r="F61" s="75" t="s">
        <v>190</v>
      </c>
    </row>
    <row r="62" spans="1:6" s="32" customFormat="1" ht="30">
      <c r="A62" s="81" t="s">
        <v>471</v>
      </c>
      <c r="B62" s="288">
        <f t="shared" si="2"/>
        <v>1100</v>
      </c>
      <c r="C62" s="74">
        <v>0</v>
      </c>
      <c r="D62" s="74">
        <v>1100</v>
      </c>
      <c r="E62" s="74" t="s">
        <v>81</v>
      </c>
      <c r="F62" s="75" t="s">
        <v>190</v>
      </c>
    </row>
    <row r="63" spans="1:6" s="332" customFormat="1" ht="30">
      <c r="A63" s="328" t="s">
        <v>472</v>
      </c>
      <c r="B63" s="329">
        <f t="shared" si="2"/>
        <v>235.9</v>
      </c>
      <c r="C63" s="330">
        <v>0</v>
      </c>
      <c r="D63" s="330">
        <v>235.9</v>
      </c>
      <c r="E63" s="330" t="s">
        <v>81</v>
      </c>
      <c r="F63" s="331" t="s">
        <v>190</v>
      </c>
    </row>
    <row r="64" spans="1:6" s="32" customFormat="1" ht="30">
      <c r="A64" s="81" t="s">
        <v>332</v>
      </c>
      <c r="B64" s="288">
        <f t="shared" si="2"/>
        <v>490</v>
      </c>
      <c r="C64" s="74">
        <v>0</v>
      </c>
      <c r="D64" s="74">
        <v>490</v>
      </c>
      <c r="E64" s="74" t="s">
        <v>81</v>
      </c>
      <c r="F64" s="75" t="s">
        <v>190</v>
      </c>
    </row>
    <row r="65" spans="1:6" s="332" customFormat="1" ht="30">
      <c r="A65" s="328" t="s">
        <v>705</v>
      </c>
      <c r="B65" s="329">
        <f t="shared" si="2"/>
        <v>2700</v>
      </c>
      <c r="C65" s="330">
        <v>0</v>
      </c>
      <c r="D65" s="330">
        <v>2700</v>
      </c>
      <c r="E65" s="330" t="s">
        <v>81</v>
      </c>
      <c r="F65" s="331" t="s">
        <v>190</v>
      </c>
    </row>
    <row r="66" spans="1:6" s="32" customFormat="1" ht="30">
      <c r="A66" s="81" t="s">
        <v>473</v>
      </c>
      <c r="B66" s="288">
        <f t="shared" si="2"/>
        <v>1300</v>
      </c>
      <c r="C66" s="74">
        <v>0</v>
      </c>
      <c r="D66" s="74">
        <v>1300</v>
      </c>
      <c r="E66" s="74" t="s">
        <v>81</v>
      </c>
      <c r="F66" s="75" t="s">
        <v>190</v>
      </c>
    </row>
    <row r="67" spans="1:6" s="32" customFormat="1" ht="15">
      <c r="A67" s="81" t="s">
        <v>706</v>
      </c>
      <c r="B67" s="288">
        <f t="shared" si="2"/>
        <v>499.1</v>
      </c>
      <c r="C67" s="74">
        <v>0</v>
      </c>
      <c r="D67" s="74">
        <v>499.1</v>
      </c>
      <c r="E67" s="74" t="s">
        <v>81</v>
      </c>
      <c r="F67" s="75" t="s">
        <v>190</v>
      </c>
    </row>
    <row r="68" spans="1:6" s="32" customFormat="1" ht="20.25" customHeight="1">
      <c r="A68" s="81" t="s">
        <v>333</v>
      </c>
      <c r="B68" s="288">
        <f t="shared" si="2"/>
        <v>160</v>
      </c>
      <c r="C68" s="74">
        <v>0</v>
      </c>
      <c r="D68" s="74">
        <v>160</v>
      </c>
      <c r="E68" s="74" t="s">
        <v>81</v>
      </c>
      <c r="F68" s="75" t="s">
        <v>190</v>
      </c>
    </row>
    <row r="69" spans="1:6" s="32" customFormat="1" ht="15">
      <c r="A69" s="81" t="s">
        <v>589</v>
      </c>
      <c r="B69" s="288">
        <f t="shared" si="2"/>
        <v>4950</v>
      </c>
      <c r="C69" s="74">
        <v>0</v>
      </c>
      <c r="D69" s="74">
        <v>4950</v>
      </c>
      <c r="E69" s="74" t="s">
        <v>81</v>
      </c>
      <c r="F69" s="75" t="s">
        <v>190</v>
      </c>
    </row>
    <row r="70" spans="1:6" s="32" customFormat="1" ht="30">
      <c r="A70" s="81" t="s">
        <v>861</v>
      </c>
      <c r="B70" s="288">
        <f t="shared" si="2"/>
        <v>283.2</v>
      </c>
      <c r="C70" s="74">
        <v>0</v>
      </c>
      <c r="D70" s="74">
        <v>283.2</v>
      </c>
      <c r="E70" s="74" t="s">
        <v>81</v>
      </c>
      <c r="F70" s="75" t="s">
        <v>190</v>
      </c>
    </row>
    <row r="71" spans="1:6" s="32" customFormat="1" ht="15">
      <c r="A71" s="81" t="s">
        <v>334</v>
      </c>
      <c r="B71" s="288">
        <f t="shared" si="2"/>
        <v>2417</v>
      </c>
      <c r="C71" s="74">
        <v>0</v>
      </c>
      <c r="D71" s="74">
        <v>2417</v>
      </c>
      <c r="E71" s="74" t="s">
        <v>81</v>
      </c>
      <c r="F71" s="75" t="s">
        <v>190</v>
      </c>
    </row>
    <row r="72" spans="1:6" s="32" customFormat="1" ht="15">
      <c r="A72" s="81" t="s">
        <v>335</v>
      </c>
      <c r="B72" s="288">
        <f t="shared" si="2"/>
        <v>2164</v>
      </c>
      <c r="C72" s="74">
        <v>0</v>
      </c>
      <c r="D72" s="74">
        <v>2164</v>
      </c>
      <c r="E72" s="74" t="s">
        <v>81</v>
      </c>
      <c r="F72" s="75" t="s">
        <v>190</v>
      </c>
    </row>
    <row r="73" spans="1:6" s="32" customFormat="1" ht="30">
      <c r="A73" s="81" t="s">
        <v>474</v>
      </c>
      <c r="B73" s="288">
        <f t="shared" si="2"/>
        <v>106.5</v>
      </c>
      <c r="C73" s="74">
        <v>0</v>
      </c>
      <c r="D73" s="74">
        <v>106.5</v>
      </c>
      <c r="E73" s="74" t="s">
        <v>81</v>
      </c>
      <c r="F73" s="75" t="s">
        <v>190</v>
      </c>
    </row>
    <row r="74" spans="1:6" s="32" customFormat="1" ht="30">
      <c r="A74" s="76" t="s">
        <v>862</v>
      </c>
      <c r="B74" s="288">
        <f t="shared" si="2"/>
        <v>1000</v>
      </c>
      <c r="C74" s="74">
        <v>0</v>
      </c>
      <c r="D74" s="74">
        <v>1000</v>
      </c>
      <c r="E74" s="74" t="s">
        <v>213</v>
      </c>
      <c r="F74" s="75" t="s">
        <v>190</v>
      </c>
    </row>
    <row r="75" spans="1:6" s="32" customFormat="1" ht="15">
      <c r="A75" s="76" t="s">
        <v>800</v>
      </c>
      <c r="B75" s="288">
        <f t="shared" si="2"/>
        <v>1120</v>
      </c>
      <c r="C75" s="74">
        <v>0</v>
      </c>
      <c r="D75" s="74">
        <v>1120</v>
      </c>
      <c r="E75" s="74" t="s">
        <v>81</v>
      </c>
      <c r="F75" s="75" t="s">
        <v>190</v>
      </c>
    </row>
    <row r="76" spans="1:6" s="32" customFormat="1" ht="25.5" customHeight="1">
      <c r="A76" s="76" t="s">
        <v>475</v>
      </c>
      <c r="B76" s="288">
        <f t="shared" si="2"/>
        <v>333.33</v>
      </c>
      <c r="C76" s="74">
        <v>0</v>
      </c>
      <c r="D76" s="74">
        <v>333.33</v>
      </c>
      <c r="E76" s="74" t="s">
        <v>81</v>
      </c>
      <c r="F76" s="75" t="s">
        <v>190</v>
      </c>
    </row>
    <row r="77" spans="1:6" s="32" customFormat="1" ht="30">
      <c r="A77" s="76" t="s">
        <v>801</v>
      </c>
      <c r="B77" s="288">
        <f t="shared" si="2"/>
        <v>530</v>
      </c>
      <c r="C77" s="74">
        <v>0</v>
      </c>
      <c r="D77" s="74">
        <v>530</v>
      </c>
      <c r="E77" s="74" t="s">
        <v>81</v>
      </c>
      <c r="F77" s="75" t="s">
        <v>190</v>
      </c>
    </row>
    <row r="78" spans="1:6" s="345" customFormat="1" ht="30">
      <c r="A78" s="346" t="s">
        <v>590</v>
      </c>
      <c r="B78" s="342">
        <f t="shared" si="2"/>
        <v>220</v>
      </c>
      <c r="C78" s="343">
        <v>0</v>
      </c>
      <c r="D78" s="343">
        <v>220</v>
      </c>
      <c r="E78" s="343" t="s">
        <v>81</v>
      </c>
      <c r="F78" s="344" t="s">
        <v>190</v>
      </c>
    </row>
    <row r="79" spans="1:6" s="23" customFormat="1" ht="30.75" customHeight="1">
      <c r="A79" s="118" t="s">
        <v>476</v>
      </c>
      <c r="B79" s="286">
        <f t="shared" si="2"/>
        <v>4150</v>
      </c>
      <c r="C79" s="102">
        <v>0</v>
      </c>
      <c r="D79" s="102">
        <v>4150</v>
      </c>
      <c r="E79" s="102" t="s">
        <v>81</v>
      </c>
      <c r="F79" s="104" t="s">
        <v>190</v>
      </c>
    </row>
    <row r="80" spans="1:6" s="23" customFormat="1" ht="30">
      <c r="A80" s="101" t="s">
        <v>477</v>
      </c>
      <c r="B80" s="286">
        <f t="shared" si="2"/>
        <v>595</v>
      </c>
      <c r="C80" s="102">
        <v>0</v>
      </c>
      <c r="D80" s="102">
        <v>595</v>
      </c>
      <c r="E80" s="102" t="s">
        <v>81</v>
      </c>
      <c r="F80" s="104" t="s">
        <v>190</v>
      </c>
    </row>
    <row r="81" spans="1:6" s="332" customFormat="1" ht="30">
      <c r="A81" s="333" t="s">
        <v>757</v>
      </c>
      <c r="B81" s="329">
        <f t="shared" si="2"/>
        <v>2778</v>
      </c>
      <c r="C81" s="330">
        <v>0</v>
      </c>
      <c r="D81" s="330">
        <v>2778</v>
      </c>
      <c r="E81" s="330" t="s">
        <v>81</v>
      </c>
      <c r="F81" s="331" t="s">
        <v>190</v>
      </c>
    </row>
    <row r="82" spans="1:6" s="23" customFormat="1" ht="23.25" customHeight="1">
      <c r="A82" s="113" t="s">
        <v>656</v>
      </c>
      <c r="B82" s="286">
        <f t="shared" si="2"/>
        <v>311.3</v>
      </c>
      <c r="C82" s="102">
        <v>0</v>
      </c>
      <c r="D82" s="102">
        <v>311.3</v>
      </c>
      <c r="E82" s="102" t="s">
        <v>81</v>
      </c>
      <c r="F82" s="104" t="s">
        <v>190</v>
      </c>
    </row>
    <row r="83" spans="1:6" s="23" customFormat="1" ht="23.25" customHeight="1">
      <c r="A83" s="113" t="s">
        <v>657</v>
      </c>
      <c r="B83" s="286">
        <f t="shared" si="2"/>
        <v>1796.2</v>
      </c>
      <c r="C83" s="102">
        <v>0</v>
      </c>
      <c r="D83" s="102">
        <v>1796.2</v>
      </c>
      <c r="E83" s="102" t="s">
        <v>81</v>
      </c>
      <c r="F83" s="104" t="s">
        <v>190</v>
      </c>
    </row>
    <row r="84" spans="1:6" s="23" customFormat="1" ht="30">
      <c r="A84" s="101" t="s">
        <v>478</v>
      </c>
      <c r="B84" s="286">
        <f t="shared" si="2"/>
        <v>11786.75</v>
      </c>
      <c r="C84" s="102">
        <v>0</v>
      </c>
      <c r="D84" s="102">
        <v>11786.75</v>
      </c>
      <c r="E84" s="102" t="s">
        <v>81</v>
      </c>
      <c r="F84" s="104" t="s">
        <v>190</v>
      </c>
    </row>
    <row r="85" spans="1:6" s="23" customFormat="1" ht="15">
      <c r="A85" s="110" t="s">
        <v>336</v>
      </c>
      <c r="B85" s="286">
        <f t="shared" si="2"/>
        <v>110</v>
      </c>
      <c r="C85" s="102">
        <v>0</v>
      </c>
      <c r="D85" s="102">
        <v>110</v>
      </c>
      <c r="E85" s="102" t="s">
        <v>81</v>
      </c>
      <c r="F85" s="104" t="s">
        <v>190</v>
      </c>
    </row>
    <row r="86" spans="1:6" s="23" customFormat="1" ht="30">
      <c r="A86" s="110" t="s">
        <v>707</v>
      </c>
      <c r="B86" s="286">
        <f t="shared" si="2"/>
        <v>335</v>
      </c>
      <c r="C86" s="102">
        <v>0</v>
      </c>
      <c r="D86" s="102">
        <v>335</v>
      </c>
      <c r="E86" s="102" t="s">
        <v>81</v>
      </c>
      <c r="F86" s="104" t="s">
        <v>190</v>
      </c>
    </row>
    <row r="87" spans="1:6" s="332" customFormat="1" ht="30">
      <c r="A87" s="334" t="s">
        <v>591</v>
      </c>
      <c r="B87" s="329">
        <f t="shared" si="2"/>
        <v>6000</v>
      </c>
      <c r="C87" s="330">
        <v>0</v>
      </c>
      <c r="D87" s="330">
        <v>6000</v>
      </c>
      <c r="E87" s="330" t="s">
        <v>81</v>
      </c>
      <c r="F87" s="331" t="s">
        <v>190</v>
      </c>
    </row>
    <row r="88" spans="1:6" s="332" customFormat="1" ht="30">
      <c r="A88" s="334" t="s">
        <v>592</v>
      </c>
      <c r="B88" s="329">
        <f t="shared" si="2"/>
        <v>6000</v>
      </c>
      <c r="C88" s="330">
        <v>0</v>
      </c>
      <c r="D88" s="330">
        <v>6000</v>
      </c>
      <c r="E88" s="330" t="s">
        <v>81</v>
      </c>
      <c r="F88" s="331" t="s">
        <v>190</v>
      </c>
    </row>
    <row r="89" spans="1:6" s="23" customFormat="1" ht="15" customHeight="1">
      <c r="A89" s="118" t="s">
        <v>858</v>
      </c>
      <c r="B89" s="286">
        <f>SUM(B50:B88)</f>
        <v>104583.18000000001</v>
      </c>
      <c r="C89" s="102">
        <f>SUM(C50:C88)</f>
        <v>1180</v>
      </c>
      <c r="D89" s="102">
        <f>SUM(D50:D88)</f>
        <v>103403.18000000001</v>
      </c>
      <c r="E89" s="102"/>
      <c r="F89" s="104"/>
    </row>
    <row r="90" spans="1:6" s="283" customFormat="1" ht="17.25" customHeight="1">
      <c r="A90" s="269" t="s">
        <v>506</v>
      </c>
      <c r="B90" s="292"/>
      <c r="C90" s="282"/>
      <c r="D90" s="282"/>
      <c r="E90" s="282"/>
      <c r="F90" s="295"/>
    </row>
    <row r="91" spans="1:6" s="23" customFormat="1" ht="30">
      <c r="A91" s="138" t="s">
        <v>802</v>
      </c>
      <c r="B91" s="286">
        <f>+C91+D91</f>
        <v>15080</v>
      </c>
      <c r="C91" s="102">
        <v>900</v>
      </c>
      <c r="D91" s="102">
        <v>14180</v>
      </c>
      <c r="E91" s="102" t="s">
        <v>187</v>
      </c>
      <c r="F91" s="119" t="s">
        <v>839</v>
      </c>
    </row>
    <row r="92" spans="1:6" s="23" customFormat="1" ht="15">
      <c r="A92" s="138" t="s">
        <v>593</v>
      </c>
      <c r="B92" s="286">
        <f aca="true" t="shared" si="3" ref="B92:B141">+C92+D92</f>
        <v>4400</v>
      </c>
      <c r="C92" s="102">
        <v>0</v>
      </c>
      <c r="D92" s="102">
        <v>4400</v>
      </c>
      <c r="E92" s="102" t="s">
        <v>81</v>
      </c>
      <c r="F92" s="119" t="s">
        <v>93</v>
      </c>
    </row>
    <row r="93" spans="1:6" s="23" customFormat="1" ht="15">
      <c r="A93" s="138" t="s">
        <v>594</v>
      </c>
      <c r="B93" s="286">
        <f t="shared" si="3"/>
        <v>19000</v>
      </c>
      <c r="C93" s="102">
        <v>3000</v>
      </c>
      <c r="D93" s="102">
        <v>16000</v>
      </c>
      <c r="E93" s="102" t="s">
        <v>213</v>
      </c>
      <c r="F93" s="104" t="s">
        <v>567</v>
      </c>
    </row>
    <row r="94" spans="1:6" s="23" customFormat="1" ht="30" customHeight="1">
      <c r="A94" s="138" t="s">
        <v>479</v>
      </c>
      <c r="B94" s="286">
        <f t="shared" si="3"/>
        <v>835</v>
      </c>
      <c r="C94" s="102">
        <v>0</v>
      </c>
      <c r="D94" s="102">
        <v>835</v>
      </c>
      <c r="E94" s="102" t="s">
        <v>213</v>
      </c>
      <c r="F94" s="108" t="s">
        <v>190</v>
      </c>
    </row>
    <row r="95" spans="1:6" s="32" customFormat="1" ht="28.5" customHeight="1">
      <c r="A95" s="81" t="s">
        <v>595</v>
      </c>
      <c r="B95" s="288">
        <f t="shared" si="3"/>
        <v>1200</v>
      </c>
      <c r="C95" s="74">
        <v>0</v>
      </c>
      <c r="D95" s="74">
        <v>1200</v>
      </c>
      <c r="E95" s="74" t="s">
        <v>213</v>
      </c>
      <c r="F95" s="78" t="s">
        <v>190</v>
      </c>
    </row>
    <row r="96" spans="1:6" s="32" customFormat="1" ht="15">
      <c r="A96" s="81" t="s">
        <v>480</v>
      </c>
      <c r="B96" s="288">
        <f t="shared" si="3"/>
        <v>6725</v>
      </c>
      <c r="C96" s="74">
        <v>0</v>
      </c>
      <c r="D96" s="74">
        <v>6725</v>
      </c>
      <c r="E96" s="74" t="s">
        <v>213</v>
      </c>
      <c r="F96" s="78" t="s">
        <v>190</v>
      </c>
    </row>
    <row r="97" spans="1:6" s="32" customFormat="1" ht="15">
      <c r="A97" s="81" t="s">
        <v>481</v>
      </c>
      <c r="B97" s="288">
        <f t="shared" si="3"/>
        <v>2456</v>
      </c>
      <c r="C97" s="74">
        <v>0</v>
      </c>
      <c r="D97" s="74">
        <v>2456</v>
      </c>
      <c r="E97" s="74" t="s">
        <v>213</v>
      </c>
      <c r="F97" s="78" t="s">
        <v>190</v>
      </c>
    </row>
    <row r="98" spans="1:6" s="32" customFormat="1" ht="15">
      <c r="A98" s="81" t="s">
        <v>482</v>
      </c>
      <c r="B98" s="288">
        <f t="shared" si="3"/>
        <v>1574</v>
      </c>
      <c r="C98" s="74">
        <v>0</v>
      </c>
      <c r="D98" s="74">
        <v>1574</v>
      </c>
      <c r="E98" s="74" t="s">
        <v>213</v>
      </c>
      <c r="F98" s="78" t="s">
        <v>190</v>
      </c>
    </row>
    <row r="99" spans="1:6" s="32" customFormat="1" ht="15">
      <c r="A99" s="81" t="s">
        <v>483</v>
      </c>
      <c r="B99" s="288">
        <f t="shared" si="3"/>
        <v>1928</v>
      </c>
      <c r="C99" s="74">
        <v>0</v>
      </c>
      <c r="D99" s="74">
        <v>1928</v>
      </c>
      <c r="E99" s="74" t="s">
        <v>213</v>
      </c>
      <c r="F99" s="78" t="s">
        <v>190</v>
      </c>
    </row>
    <row r="100" spans="1:6" s="23" customFormat="1" ht="15">
      <c r="A100" s="138" t="s">
        <v>484</v>
      </c>
      <c r="B100" s="286">
        <f t="shared" si="3"/>
        <v>1920</v>
      </c>
      <c r="C100" s="102">
        <v>0</v>
      </c>
      <c r="D100" s="102">
        <v>1920</v>
      </c>
      <c r="E100" s="102" t="s">
        <v>213</v>
      </c>
      <c r="F100" s="108" t="s">
        <v>190</v>
      </c>
    </row>
    <row r="101" spans="1:6" s="23" customFormat="1" ht="15.75">
      <c r="A101" s="113" t="s">
        <v>596</v>
      </c>
      <c r="B101" s="286">
        <f t="shared" si="3"/>
        <v>4000</v>
      </c>
      <c r="C101" s="102">
        <v>0</v>
      </c>
      <c r="D101" s="102">
        <v>4000</v>
      </c>
      <c r="E101" s="102" t="s">
        <v>213</v>
      </c>
      <c r="F101" s="108" t="s">
        <v>532</v>
      </c>
    </row>
    <row r="102" spans="1:6" s="23" customFormat="1" ht="15.75">
      <c r="A102" s="113" t="s">
        <v>597</v>
      </c>
      <c r="B102" s="286">
        <f t="shared" si="3"/>
        <v>12878</v>
      </c>
      <c r="C102" s="102">
        <v>1028</v>
      </c>
      <c r="D102" s="102">
        <v>11850</v>
      </c>
      <c r="E102" s="102" t="s">
        <v>187</v>
      </c>
      <c r="F102" s="108" t="s">
        <v>598</v>
      </c>
    </row>
    <row r="103" spans="1:6" s="32" customFormat="1" ht="23.25" customHeight="1">
      <c r="A103" s="77" t="s">
        <v>599</v>
      </c>
      <c r="B103" s="288">
        <f t="shared" si="3"/>
        <v>5500</v>
      </c>
      <c r="C103" s="74">
        <v>500</v>
      </c>
      <c r="D103" s="74">
        <v>5000</v>
      </c>
      <c r="E103" s="74" t="s">
        <v>81</v>
      </c>
      <c r="F103" s="78" t="s">
        <v>598</v>
      </c>
    </row>
    <row r="104" spans="1:6" s="32" customFormat="1" ht="15.75">
      <c r="A104" s="77" t="s">
        <v>485</v>
      </c>
      <c r="B104" s="288">
        <f t="shared" si="3"/>
        <v>4458</v>
      </c>
      <c r="C104" s="74">
        <v>0</v>
      </c>
      <c r="D104" s="74">
        <v>4458</v>
      </c>
      <c r="E104" s="74" t="s">
        <v>81</v>
      </c>
      <c r="F104" s="78" t="s">
        <v>190</v>
      </c>
    </row>
    <row r="105" spans="1:6" s="32" customFormat="1" ht="15">
      <c r="A105" s="81" t="s">
        <v>486</v>
      </c>
      <c r="B105" s="288">
        <f t="shared" si="3"/>
        <v>250</v>
      </c>
      <c r="C105" s="74">
        <v>0</v>
      </c>
      <c r="D105" s="74">
        <v>250</v>
      </c>
      <c r="E105" s="74" t="s">
        <v>213</v>
      </c>
      <c r="F105" s="78" t="s">
        <v>190</v>
      </c>
    </row>
    <row r="106" spans="1:6" s="32" customFormat="1" ht="15">
      <c r="A106" s="82" t="s">
        <v>803</v>
      </c>
      <c r="B106" s="288">
        <f t="shared" si="3"/>
        <v>4393</v>
      </c>
      <c r="C106" s="74">
        <v>0</v>
      </c>
      <c r="D106" s="80">
        <v>4393</v>
      </c>
      <c r="E106" s="74" t="s">
        <v>213</v>
      </c>
      <c r="F106" s="78" t="s">
        <v>190</v>
      </c>
    </row>
    <row r="107" spans="1:6" s="32" customFormat="1" ht="15">
      <c r="A107" s="82" t="s">
        <v>48</v>
      </c>
      <c r="B107" s="288">
        <f t="shared" si="3"/>
        <v>2967</v>
      </c>
      <c r="C107" s="74">
        <v>0</v>
      </c>
      <c r="D107" s="80">
        <v>2967</v>
      </c>
      <c r="E107" s="74" t="s">
        <v>213</v>
      </c>
      <c r="F107" s="78" t="s">
        <v>190</v>
      </c>
    </row>
    <row r="108" spans="1:6" s="32" customFormat="1" ht="15">
      <c r="A108" s="82" t="s">
        <v>49</v>
      </c>
      <c r="B108" s="288">
        <f t="shared" si="3"/>
        <v>870.03</v>
      </c>
      <c r="C108" s="74">
        <v>0</v>
      </c>
      <c r="D108" s="80">
        <v>870.03</v>
      </c>
      <c r="E108" s="74" t="s">
        <v>213</v>
      </c>
      <c r="F108" s="78" t="s">
        <v>190</v>
      </c>
    </row>
    <row r="109" spans="1:6" s="32" customFormat="1" ht="33" customHeight="1">
      <c r="A109" s="82" t="s">
        <v>804</v>
      </c>
      <c r="B109" s="288">
        <f t="shared" si="3"/>
        <v>416.8</v>
      </c>
      <c r="C109" s="74">
        <v>0</v>
      </c>
      <c r="D109" s="80">
        <v>416.8</v>
      </c>
      <c r="E109" s="74" t="s">
        <v>81</v>
      </c>
      <c r="F109" s="78" t="s">
        <v>190</v>
      </c>
    </row>
    <row r="110" spans="1:6" s="32" customFormat="1" ht="15">
      <c r="A110" s="82" t="s">
        <v>600</v>
      </c>
      <c r="B110" s="288">
        <f t="shared" si="3"/>
        <v>470.4</v>
      </c>
      <c r="C110" s="74">
        <v>0</v>
      </c>
      <c r="D110" s="80">
        <v>470.4</v>
      </c>
      <c r="E110" s="74" t="s">
        <v>81</v>
      </c>
      <c r="F110" s="78" t="s">
        <v>190</v>
      </c>
    </row>
    <row r="111" spans="1:6" s="32" customFormat="1" ht="30">
      <c r="A111" s="82" t="s">
        <v>601</v>
      </c>
      <c r="B111" s="288">
        <f t="shared" si="3"/>
        <v>6686</v>
      </c>
      <c r="C111" s="74">
        <v>0</v>
      </c>
      <c r="D111" s="80">
        <v>6686</v>
      </c>
      <c r="E111" s="74" t="s">
        <v>81</v>
      </c>
      <c r="F111" s="78" t="s">
        <v>190</v>
      </c>
    </row>
    <row r="112" spans="1:6" s="32" customFormat="1" ht="16.5" customHeight="1">
      <c r="A112" s="82" t="s">
        <v>805</v>
      </c>
      <c r="B112" s="288">
        <f t="shared" si="3"/>
        <v>1749</v>
      </c>
      <c r="C112" s="74">
        <v>0</v>
      </c>
      <c r="D112" s="80">
        <v>1749</v>
      </c>
      <c r="E112" s="74" t="s">
        <v>81</v>
      </c>
      <c r="F112" s="78" t="s">
        <v>190</v>
      </c>
    </row>
    <row r="113" spans="1:6" s="32" customFormat="1" ht="30">
      <c r="A113" s="301" t="s">
        <v>806</v>
      </c>
      <c r="B113" s="288">
        <f t="shared" si="3"/>
        <v>4400</v>
      </c>
      <c r="C113" s="74">
        <v>0</v>
      </c>
      <c r="D113" s="80">
        <v>4400</v>
      </c>
      <c r="E113" s="74" t="s">
        <v>81</v>
      </c>
      <c r="F113" s="78" t="s">
        <v>190</v>
      </c>
    </row>
    <row r="114" spans="1:6" s="32" customFormat="1" ht="30">
      <c r="A114" s="301" t="s">
        <v>807</v>
      </c>
      <c r="B114" s="288">
        <f t="shared" si="3"/>
        <v>1120</v>
      </c>
      <c r="C114" s="74">
        <v>0</v>
      </c>
      <c r="D114" s="80">
        <v>1120</v>
      </c>
      <c r="E114" s="74" t="s">
        <v>81</v>
      </c>
      <c r="F114" s="78" t="s">
        <v>190</v>
      </c>
    </row>
    <row r="115" spans="1:6" s="32" customFormat="1" ht="15">
      <c r="A115" s="301" t="s">
        <v>337</v>
      </c>
      <c r="B115" s="288">
        <f t="shared" si="3"/>
        <v>608.2</v>
      </c>
      <c r="C115" s="74">
        <v>0</v>
      </c>
      <c r="D115" s="80">
        <v>608.2</v>
      </c>
      <c r="E115" s="74" t="s">
        <v>81</v>
      </c>
      <c r="F115" s="78" t="s">
        <v>190</v>
      </c>
    </row>
    <row r="116" spans="1:6" s="32" customFormat="1" ht="30">
      <c r="A116" s="82" t="s">
        <v>808</v>
      </c>
      <c r="B116" s="288">
        <f t="shared" si="3"/>
        <v>5449.6</v>
      </c>
      <c r="C116" s="74">
        <v>0</v>
      </c>
      <c r="D116" s="80">
        <v>5449.6</v>
      </c>
      <c r="E116" s="74" t="s">
        <v>81</v>
      </c>
      <c r="F116" s="78" t="s">
        <v>190</v>
      </c>
    </row>
    <row r="117" spans="1:6" s="32" customFormat="1" ht="15">
      <c r="A117" s="82" t="s">
        <v>809</v>
      </c>
      <c r="B117" s="288">
        <f t="shared" si="3"/>
        <v>14910</v>
      </c>
      <c r="C117" s="74">
        <v>0</v>
      </c>
      <c r="D117" s="80">
        <v>14910</v>
      </c>
      <c r="E117" s="74" t="s">
        <v>81</v>
      </c>
      <c r="F117" s="78" t="s">
        <v>190</v>
      </c>
    </row>
    <row r="118" spans="1:6" s="23" customFormat="1" ht="30">
      <c r="A118" s="148" t="s">
        <v>602</v>
      </c>
      <c r="B118" s="286">
        <f t="shared" si="3"/>
        <v>20000</v>
      </c>
      <c r="C118" s="102">
        <v>0</v>
      </c>
      <c r="D118" s="149">
        <v>20000</v>
      </c>
      <c r="E118" s="102" t="s">
        <v>81</v>
      </c>
      <c r="F118" s="108" t="s">
        <v>439</v>
      </c>
    </row>
    <row r="119" spans="1:6" s="23" customFormat="1" ht="15">
      <c r="A119" s="148" t="s">
        <v>708</v>
      </c>
      <c r="B119" s="286">
        <f t="shared" si="3"/>
        <v>15300</v>
      </c>
      <c r="C119" s="102">
        <v>0</v>
      </c>
      <c r="D119" s="149">
        <v>15300</v>
      </c>
      <c r="E119" s="102" t="s">
        <v>81</v>
      </c>
      <c r="F119" s="108" t="s">
        <v>173</v>
      </c>
    </row>
    <row r="120" spans="1:6" s="23" customFormat="1" ht="30">
      <c r="A120" s="101" t="s">
        <v>338</v>
      </c>
      <c r="B120" s="286">
        <f t="shared" si="3"/>
        <v>222.3</v>
      </c>
      <c r="C120" s="102">
        <v>0</v>
      </c>
      <c r="D120" s="149">
        <v>222.3</v>
      </c>
      <c r="E120" s="102" t="s">
        <v>81</v>
      </c>
      <c r="F120" s="108" t="s">
        <v>190</v>
      </c>
    </row>
    <row r="121" spans="1:6" s="23" customFormat="1" ht="30">
      <c r="A121" s="101" t="s">
        <v>658</v>
      </c>
      <c r="B121" s="286">
        <f t="shared" si="3"/>
        <v>270</v>
      </c>
      <c r="C121" s="102">
        <v>0</v>
      </c>
      <c r="D121" s="149">
        <v>270</v>
      </c>
      <c r="E121" s="102" t="s">
        <v>81</v>
      </c>
      <c r="F121" s="108" t="s">
        <v>190</v>
      </c>
    </row>
    <row r="122" spans="1:6" s="23" customFormat="1" ht="21.75" customHeight="1">
      <c r="A122" s="113" t="s">
        <v>339</v>
      </c>
      <c r="B122" s="286">
        <f t="shared" si="3"/>
        <v>161.9</v>
      </c>
      <c r="C122" s="102">
        <v>0</v>
      </c>
      <c r="D122" s="149">
        <v>161.9</v>
      </c>
      <c r="E122" s="102" t="s">
        <v>81</v>
      </c>
      <c r="F122" s="108" t="s">
        <v>190</v>
      </c>
    </row>
    <row r="123" spans="1:6" s="23" customFormat="1" ht="30">
      <c r="A123" s="101" t="s">
        <v>340</v>
      </c>
      <c r="B123" s="286">
        <f t="shared" si="3"/>
        <v>362.7</v>
      </c>
      <c r="C123" s="102">
        <v>0</v>
      </c>
      <c r="D123" s="149">
        <v>362.7</v>
      </c>
      <c r="E123" s="102" t="s">
        <v>81</v>
      </c>
      <c r="F123" s="108" t="s">
        <v>190</v>
      </c>
    </row>
    <row r="124" spans="1:6" s="23" customFormat="1" ht="30">
      <c r="A124" s="101" t="s">
        <v>341</v>
      </c>
      <c r="B124" s="286">
        <f t="shared" si="3"/>
        <v>562.7</v>
      </c>
      <c r="C124" s="102">
        <v>0</v>
      </c>
      <c r="D124" s="149">
        <v>562.7</v>
      </c>
      <c r="E124" s="102" t="s">
        <v>81</v>
      </c>
      <c r="F124" s="108" t="s">
        <v>190</v>
      </c>
    </row>
    <row r="125" spans="1:6" s="23" customFormat="1" ht="30">
      <c r="A125" s="101" t="s">
        <v>342</v>
      </c>
      <c r="B125" s="286">
        <f t="shared" si="3"/>
        <v>745.5</v>
      </c>
      <c r="C125" s="102">
        <v>0</v>
      </c>
      <c r="D125" s="149">
        <v>745.5</v>
      </c>
      <c r="E125" s="102" t="s">
        <v>81</v>
      </c>
      <c r="F125" s="108" t="s">
        <v>190</v>
      </c>
    </row>
    <row r="126" spans="1:6" s="23" customFormat="1" ht="30">
      <c r="A126" s="101" t="s">
        <v>487</v>
      </c>
      <c r="B126" s="286">
        <f t="shared" si="3"/>
        <v>161080</v>
      </c>
      <c r="C126" s="102">
        <v>0</v>
      </c>
      <c r="D126" s="149">
        <v>161080</v>
      </c>
      <c r="E126" s="102" t="s">
        <v>81</v>
      </c>
      <c r="F126" s="108" t="s">
        <v>190</v>
      </c>
    </row>
    <row r="127" spans="1:6" s="23" customFormat="1" ht="30">
      <c r="A127" s="101" t="s">
        <v>343</v>
      </c>
      <c r="B127" s="286">
        <f t="shared" si="3"/>
        <v>100</v>
      </c>
      <c r="C127" s="102">
        <v>0</v>
      </c>
      <c r="D127" s="149">
        <v>100</v>
      </c>
      <c r="E127" s="102" t="s">
        <v>81</v>
      </c>
      <c r="F127" s="108" t="s">
        <v>190</v>
      </c>
    </row>
    <row r="128" spans="1:6" s="23" customFormat="1" ht="15.75">
      <c r="A128" s="101" t="s">
        <v>344</v>
      </c>
      <c r="B128" s="286">
        <f t="shared" si="3"/>
        <v>17000</v>
      </c>
      <c r="C128" s="102">
        <v>0</v>
      </c>
      <c r="D128" s="149">
        <v>17000</v>
      </c>
      <c r="E128" s="102" t="s">
        <v>81</v>
      </c>
      <c r="F128" s="108" t="s">
        <v>190</v>
      </c>
    </row>
    <row r="129" spans="1:6" s="23" customFormat="1" ht="30">
      <c r="A129" s="101" t="s">
        <v>345</v>
      </c>
      <c r="B129" s="286">
        <f t="shared" si="3"/>
        <v>691</v>
      </c>
      <c r="C129" s="102">
        <v>0</v>
      </c>
      <c r="D129" s="149">
        <v>691</v>
      </c>
      <c r="E129" s="102" t="s">
        <v>81</v>
      </c>
      <c r="F129" s="108" t="s">
        <v>190</v>
      </c>
    </row>
    <row r="130" spans="1:6" s="23" customFormat="1" ht="30">
      <c r="A130" s="101" t="s">
        <v>709</v>
      </c>
      <c r="B130" s="286">
        <f t="shared" si="3"/>
        <v>200</v>
      </c>
      <c r="C130" s="102">
        <v>0</v>
      </c>
      <c r="D130" s="149">
        <v>200</v>
      </c>
      <c r="E130" s="102" t="s">
        <v>81</v>
      </c>
      <c r="F130" s="108" t="s">
        <v>190</v>
      </c>
    </row>
    <row r="131" spans="1:6" s="23" customFormat="1" ht="30">
      <c r="A131" s="101" t="s">
        <v>346</v>
      </c>
      <c r="B131" s="286">
        <f t="shared" si="3"/>
        <v>760</v>
      </c>
      <c r="C131" s="102">
        <v>0</v>
      </c>
      <c r="D131" s="149">
        <v>760</v>
      </c>
      <c r="E131" s="102" t="s">
        <v>81</v>
      </c>
      <c r="F131" s="108" t="s">
        <v>190</v>
      </c>
    </row>
    <row r="132" spans="1:6" s="23" customFormat="1" ht="30">
      <c r="A132" s="101" t="s">
        <v>710</v>
      </c>
      <c r="B132" s="286">
        <f t="shared" si="3"/>
        <v>150</v>
      </c>
      <c r="C132" s="102">
        <v>0</v>
      </c>
      <c r="D132" s="149">
        <v>150</v>
      </c>
      <c r="E132" s="102" t="s">
        <v>81</v>
      </c>
      <c r="F132" s="108" t="s">
        <v>190</v>
      </c>
    </row>
    <row r="133" spans="1:6" s="23" customFormat="1" ht="30">
      <c r="A133" s="101" t="s">
        <v>711</v>
      </c>
      <c r="B133" s="286">
        <f t="shared" si="3"/>
        <v>200</v>
      </c>
      <c r="C133" s="102">
        <v>0</v>
      </c>
      <c r="D133" s="149">
        <v>200</v>
      </c>
      <c r="E133" s="102" t="s">
        <v>81</v>
      </c>
      <c r="F133" s="108" t="s">
        <v>190</v>
      </c>
    </row>
    <row r="134" spans="1:6" s="23" customFormat="1" ht="30">
      <c r="A134" s="101" t="s">
        <v>712</v>
      </c>
      <c r="B134" s="286">
        <f t="shared" si="3"/>
        <v>297</v>
      </c>
      <c r="C134" s="102">
        <v>0</v>
      </c>
      <c r="D134" s="149">
        <v>297</v>
      </c>
      <c r="E134" s="102" t="s">
        <v>81</v>
      </c>
      <c r="F134" s="108" t="s">
        <v>190</v>
      </c>
    </row>
    <row r="135" spans="1:6" s="23" customFormat="1" ht="45">
      <c r="A135" s="101" t="s">
        <v>810</v>
      </c>
      <c r="B135" s="286">
        <f t="shared" si="3"/>
        <v>107.8</v>
      </c>
      <c r="C135" s="102">
        <v>0</v>
      </c>
      <c r="D135" s="149">
        <v>107.8</v>
      </c>
      <c r="E135" s="102" t="s">
        <v>81</v>
      </c>
      <c r="F135" s="108" t="s">
        <v>190</v>
      </c>
    </row>
    <row r="136" spans="1:6" s="23" customFormat="1" ht="30">
      <c r="A136" s="101" t="s">
        <v>347</v>
      </c>
      <c r="B136" s="286">
        <f t="shared" si="3"/>
        <v>225</v>
      </c>
      <c r="C136" s="102">
        <v>0</v>
      </c>
      <c r="D136" s="149">
        <v>225</v>
      </c>
      <c r="E136" s="102" t="s">
        <v>81</v>
      </c>
      <c r="F136" s="108" t="s">
        <v>190</v>
      </c>
    </row>
    <row r="137" spans="1:6" s="23" customFormat="1" ht="30">
      <c r="A137" s="101" t="s">
        <v>863</v>
      </c>
      <c r="B137" s="286">
        <f t="shared" si="3"/>
        <v>18000</v>
      </c>
      <c r="C137" s="102">
        <v>0</v>
      </c>
      <c r="D137" s="149">
        <v>18000</v>
      </c>
      <c r="E137" s="102" t="s">
        <v>81</v>
      </c>
      <c r="F137" s="108" t="s">
        <v>190</v>
      </c>
    </row>
    <row r="138" spans="1:6" s="23" customFormat="1" ht="30">
      <c r="A138" s="101" t="s">
        <v>811</v>
      </c>
      <c r="B138" s="286">
        <f t="shared" si="3"/>
        <v>187</v>
      </c>
      <c r="C138" s="102">
        <v>0</v>
      </c>
      <c r="D138" s="102">
        <v>187</v>
      </c>
      <c r="E138" s="102" t="s">
        <v>81</v>
      </c>
      <c r="F138" s="108" t="s">
        <v>190</v>
      </c>
    </row>
    <row r="139" spans="1:6" s="23" customFormat="1" ht="30">
      <c r="A139" s="101" t="s">
        <v>812</v>
      </c>
      <c r="B139" s="286">
        <f t="shared" si="3"/>
        <v>776</v>
      </c>
      <c r="C139" s="102">
        <v>0</v>
      </c>
      <c r="D139" s="102">
        <v>776</v>
      </c>
      <c r="E139" s="102" t="s">
        <v>81</v>
      </c>
      <c r="F139" s="108" t="s">
        <v>190</v>
      </c>
    </row>
    <row r="140" spans="1:6" s="23" customFormat="1" ht="30">
      <c r="A140" s="101" t="s">
        <v>813</v>
      </c>
      <c r="B140" s="286">
        <f t="shared" si="3"/>
        <v>120</v>
      </c>
      <c r="C140" s="102">
        <v>0</v>
      </c>
      <c r="D140" s="102">
        <v>120</v>
      </c>
      <c r="E140" s="102" t="s">
        <v>81</v>
      </c>
      <c r="F140" s="108" t="s">
        <v>190</v>
      </c>
    </row>
    <row r="141" spans="1:6" s="23" customFormat="1" ht="45">
      <c r="A141" s="101" t="s">
        <v>713</v>
      </c>
      <c r="B141" s="286">
        <f t="shared" si="3"/>
        <v>560</v>
      </c>
      <c r="C141" s="102">
        <v>0</v>
      </c>
      <c r="D141" s="102">
        <v>560</v>
      </c>
      <c r="E141" s="102" t="s">
        <v>81</v>
      </c>
      <c r="F141" s="108" t="s">
        <v>190</v>
      </c>
    </row>
    <row r="142" spans="1:6" s="23" customFormat="1" ht="15.75" customHeight="1">
      <c r="A142" s="118" t="s">
        <v>858</v>
      </c>
      <c r="B142" s="286">
        <f>SUM(B91:B141)</f>
        <v>364322.93</v>
      </c>
      <c r="C142" s="102">
        <f>SUM(C91:C141)</f>
        <v>5428</v>
      </c>
      <c r="D142" s="102">
        <f>SUM(D91:D141)</f>
        <v>358894.93</v>
      </c>
      <c r="E142" s="102"/>
      <c r="F142" s="108"/>
    </row>
    <row r="143" spans="1:6" s="268" customFormat="1" ht="15" customHeight="1">
      <c r="A143" s="265" t="s">
        <v>214</v>
      </c>
      <c r="B143" s="289"/>
      <c r="C143" s="266"/>
      <c r="D143" s="266"/>
      <c r="E143" s="266"/>
      <c r="F143" s="267"/>
    </row>
    <row r="144" spans="1:6" s="23" customFormat="1" ht="39" customHeight="1">
      <c r="A144" s="118" t="s">
        <v>814</v>
      </c>
      <c r="B144" s="286">
        <f>+C144+D144</f>
        <v>66970</v>
      </c>
      <c r="C144" s="102">
        <v>12200</v>
      </c>
      <c r="D144" s="102">
        <v>54770</v>
      </c>
      <c r="E144" s="102" t="s">
        <v>187</v>
      </c>
      <c r="F144" s="104" t="s">
        <v>225</v>
      </c>
    </row>
    <row r="145" spans="1:6" s="345" customFormat="1" ht="39.75" customHeight="1">
      <c r="A145" s="346" t="s">
        <v>603</v>
      </c>
      <c r="B145" s="342">
        <f aca="true" t="shared" si="4" ref="B145:B184">+C145+D145</f>
        <v>600</v>
      </c>
      <c r="C145" s="343">
        <v>0</v>
      </c>
      <c r="D145" s="343">
        <v>600</v>
      </c>
      <c r="E145" s="343" t="s">
        <v>213</v>
      </c>
      <c r="F145" s="344" t="s">
        <v>190</v>
      </c>
    </row>
    <row r="146" spans="1:6" s="32" customFormat="1" ht="19.5" customHeight="1">
      <c r="A146" s="76" t="s">
        <v>348</v>
      </c>
      <c r="B146" s="288">
        <f t="shared" si="4"/>
        <v>1100</v>
      </c>
      <c r="C146" s="74">
        <v>0</v>
      </c>
      <c r="D146" s="74">
        <v>1100</v>
      </c>
      <c r="E146" s="74" t="s">
        <v>213</v>
      </c>
      <c r="F146" s="75" t="s">
        <v>190</v>
      </c>
    </row>
    <row r="147" spans="1:6" s="32" customFormat="1" ht="15">
      <c r="A147" s="76" t="s">
        <v>22</v>
      </c>
      <c r="B147" s="288">
        <f t="shared" si="4"/>
        <v>132</v>
      </c>
      <c r="C147" s="74">
        <v>0</v>
      </c>
      <c r="D147" s="74">
        <v>132</v>
      </c>
      <c r="E147" s="74" t="s">
        <v>213</v>
      </c>
      <c r="F147" s="75" t="s">
        <v>190</v>
      </c>
    </row>
    <row r="148" spans="1:6" s="32" customFormat="1" ht="15">
      <c r="A148" s="76" t="s">
        <v>815</v>
      </c>
      <c r="B148" s="288">
        <f t="shared" si="4"/>
        <v>300</v>
      </c>
      <c r="C148" s="74">
        <v>0</v>
      </c>
      <c r="D148" s="74">
        <v>300</v>
      </c>
      <c r="E148" s="74" t="s">
        <v>213</v>
      </c>
      <c r="F148" s="75" t="s">
        <v>190</v>
      </c>
    </row>
    <row r="149" spans="1:6" s="32" customFormat="1" ht="37.5" customHeight="1">
      <c r="A149" s="76" t="s">
        <v>604</v>
      </c>
      <c r="B149" s="288">
        <f t="shared" si="4"/>
        <v>500</v>
      </c>
      <c r="C149" s="74">
        <v>0</v>
      </c>
      <c r="D149" s="74">
        <v>500</v>
      </c>
      <c r="E149" s="74" t="s">
        <v>213</v>
      </c>
      <c r="F149" s="75" t="s">
        <v>190</v>
      </c>
    </row>
    <row r="150" spans="1:6" s="32" customFormat="1" ht="15">
      <c r="A150" s="76" t="s">
        <v>349</v>
      </c>
      <c r="B150" s="288">
        <f t="shared" si="4"/>
        <v>5500</v>
      </c>
      <c r="C150" s="74">
        <v>0</v>
      </c>
      <c r="D150" s="74">
        <v>5500</v>
      </c>
      <c r="E150" s="74" t="s">
        <v>213</v>
      </c>
      <c r="F150" s="75" t="s">
        <v>190</v>
      </c>
    </row>
    <row r="151" spans="1:6" s="32" customFormat="1" ht="15">
      <c r="A151" s="76" t="s">
        <v>758</v>
      </c>
      <c r="B151" s="288">
        <f t="shared" si="4"/>
        <v>16300</v>
      </c>
      <c r="C151" s="74">
        <v>0</v>
      </c>
      <c r="D151" s="74">
        <v>16300</v>
      </c>
      <c r="E151" s="74" t="s">
        <v>213</v>
      </c>
      <c r="F151" s="75" t="s">
        <v>190</v>
      </c>
    </row>
    <row r="152" spans="1:6" s="32" customFormat="1" ht="15">
      <c r="A152" s="76" t="s">
        <v>605</v>
      </c>
      <c r="B152" s="288">
        <f t="shared" si="4"/>
        <v>16000</v>
      </c>
      <c r="C152" s="74">
        <v>0</v>
      </c>
      <c r="D152" s="74">
        <v>16000</v>
      </c>
      <c r="E152" s="74" t="s">
        <v>213</v>
      </c>
      <c r="F152" s="75" t="s">
        <v>190</v>
      </c>
    </row>
    <row r="153" spans="1:6" s="32" customFormat="1" ht="15">
      <c r="A153" s="76" t="s">
        <v>350</v>
      </c>
      <c r="B153" s="288">
        <f t="shared" si="4"/>
        <v>7900</v>
      </c>
      <c r="C153" s="74">
        <v>0</v>
      </c>
      <c r="D153" s="74">
        <v>7900</v>
      </c>
      <c r="E153" s="74" t="s">
        <v>213</v>
      </c>
      <c r="F153" s="75" t="s">
        <v>190</v>
      </c>
    </row>
    <row r="154" spans="1:6" s="32" customFormat="1" ht="15">
      <c r="A154" s="81" t="s">
        <v>351</v>
      </c>
      <c r="B154" s="288">
        <f t="shared" si="4"/>
        <v>1000</v>
      </c>
      <c r="C154" s="74">
        <v>0</v>
      </c>
      <c r="D154" s="74">
        <v>1000</v>
      </c>
      <c r="E154" s="74" t="s">
        <v>213</v>
      </c>
      <c r="F154" s="75" t="s">
        <v>190</v>
      </c>
    </row>
    <row r="155" spans="1:6" s="32" customFormat="1" ht="15">
      <c r="A155" s="81" t="s">
        <v>659</v>
      </c>
      <c r="B155" s="288">
        <f t="shared" si="4"/>
        <v>12000</v>
      </c>
      <c r="C155" s="74">
        <v>0</v>
      </c>
      <c r="D155" s="74">
        <v>12000</v>
      </c>
      <c r="E155" s="74" t="s">
        <v>213</v>
      </c>
      <c r="F155" s="75" t="s">
        <v>190</v>
      </c>
    </row>
    <row r="156" spans="1:6" s="32" customFormat="1" ht="30">
      <c r="A156" s="81" t="s">
        <v>352</v>
      </c>
      <c r="B156" s="288">
        <f t="shared" si="4"/>
        <v>1000</v>
      </c>
      <c r="C156" s="74">
        <v>0</v>
      </c>
      <c r="D156" s="74">
        <v>1000</v>
      </c>
      <c r="E156" s="74" t="s">
        <v>213</v>
      </c>
      <c r="F156" s="75" t="s">
        <v>190</v>
      </c>
    </row>
    <row r="157" spans="1:6" s="23" customFormat="1" ht="15.75">
      <c r="A157" s="113" t="s">
        <v>488</v>
      </c>
      <c r="B157" s="286">
        <f t="shared" si="4"/>
        <v>69000</v>
      </c>
      <c r="C157" s="102">
        <v>0</v>
      </c>
      <c r="D157" s="102">
        <v>69000</v>
      </c>
      <c r="E157" s="102" t="s">
        <v>213</v>
      </c>
      <c r="F157" s="104" t="s">
        <v>225</v>
      </c>
    </row>
    <row r="158" spans="1:6" s="23" customFormat="1" ht="15.75">
      <c r="A158" s="101" t="s">
        <v>122</v>
      </c>
      <c r="B158" s="286">
        <f t="shared" si="4"/>
        <v>18000</v>
      </c>
      <c r="C158" s="102">
        <v>0</v>
      </c>
      <c r="D158" s="102">
        <v>18000</v>
      </c>
      <c r="E158" s="102" t="s">
        <v>213</v>
      </c>
      <c r="F158" s="104" t="s">
        <v>567</v>
      </c>
    </row>
    <row r="159" spans="1:6" s="23" customFormat="1" ht="30">
      <c r="A159" s="101" t="s">
        <v>540</v>
      </c>
      <c r="B159" s="286">
        <f t="shared" si="4"/>
        <v>15000</v>
      </c>
      <c r="C159" s="102">
        <v>0</v>
      </c>
      <c r="D159" s="102">
        <v>15000</v>
      </c>
      <c r="E159" s="102" t="s">
        <v>213</v>
      </c>
      <c r="F159" s="104" t="s">
        <v>567</v>
      </c>
    </row>
    <row r="160" spans="1:6" s="23" customFormat="1" ht="15.75">
      <c r="A160" s="113" t="s">
        <v>606</v>
      </c>
      <c r="B160" s="286">
        <f t="shared" si="4"/>
        <v>122000</v>
      </c>
      <c r="C160" s="102">
        <v>0</v>
      </c>
      <c r="D160" s="102">
        <v>122000</v>
      </c>
      <c r="E160" s="102" t="s">
        <v>213</v>
      </c>
      <c r="F160" s="104" t="s">
        <v>225</v>
      </c>
    </row>
    <row r="161" spans="1:6" s="23" customFormat="1" ht="15">
      <c r="A161" s="118" t="s">
        <v>353</v>
      </c>
      <c r="B161" s="286">
        <f t="shared" si="4"/>
        <v>245</v>
      </c>
      <c r="C161" s="102">
        <v>0</v>
      </c>
      <c r="D161" s="102">
        <v>245</v>
      </c>
      <c r="E161" s="102" t="s">
        <v>213</v>
      </c>
      <c r="F161" s="104" t="s">
        <v>190</v>
      </c>
    </row>
    <row r="162" spans="1:6" s="32" customFormat="1" ht="60">
      <c r="A162" s="76" t="s">
        <v>759</v>
      </c>
      <c r="B162" s="288">
        <f t="shared" si="4"/>
        <v>7000</v>
      </c>
      <c r="C162" s="74">
        <v>0</v>
      </c>
      <c r="D162" s="83">
        <v>7000</v>
      </c>
      <c r="E162" s="74" t="s">
        <v>213</v>
      </c>
      <c r="F162" s="75" t="s">
        <v>190</v>
      </c>
    </row>
    <row r="163" spans="1:6" s="32" customFormat="1" ht="30">
      <c r="A163" s="76" t="s">
        <v>354</v>
      </c>
      <c r="B163" s="288">
        <f t="shared" si="4"/>
        <v>220</v>
      </c>
      <c r="C163" s="74">
        <v>0</v>
      </c>
      <c r="D163" s="83">
        <v>220</v>
      </c>
      <c r="E163" s="74" t="s">
        <v>213</v>
      </c>
      <c r="F163" s="75" t="s">
        <v>190</v>
      </c>
    </row>
    <row r="164" spans="1:6" s="32" customFormat="1" ht="15">
      <c r="A164" s="76" t="s">
        <v>247</v>
      </c>
      <c r="B164" s="288">
        <f t="shared" si="4"/>
        <v>1300</v>
      </c>
      <c r="C164" s="74">
        <v>0</v>
      </c>
      <c r="D164" s="83">
        <v>1300</v>
      </c>
      <c r="E164" s="74" t="s">
        <v>213</v>
      </c>
      <c r="F164" s="75" t="s">
        <v>190</v>
      </c>
    </row>
    <row r="165" spans="1:6" s="33" customFormat="1" ht="15">
      <c r="A165" s="76" t="s">
        <v>489</v>
      </c>
      <c r="B165" s="288">
        <f t="shared" si="4"/>
        <v>5800</v>
      </c>
      <c r="C165" s="74">
        <v>0</v>
      </c>
      <c r="D165" s="83">
        <v>5800</v>
      </c>
      <c r="E165" s="74" t="s">
        <v>213</v>
      </c>
      <c r="F165" s="75" t="s">
        <v>190</v>
      </c>
    </row>
    <row r="166" spans="1:6" s="32" customFormat="1" ht="24" customHeight="1">
      <c r="A166" s="76" t="s">
        <v>355</v>
      </c>
      <c r="B166" s="288">
        <f t="shared" si="4"/>
        <v>800</v>
      </c>
      <c r="C166" s="74">
        <v>0</v>
      </c>
      <c r="D166" s="83">
        <v>800</v>
      </c>
      <c r="E166" s="74" t="s">
        <v>81</v>
      </c>
      <c r="F166" s="75" t="s">
        <v>190</v>
      </c>
    </row>
    <row r="167" spans="1:6" s="32" customFormat="1" ht="32.25" customHeight="1">
      <c r="A167" s="76" t="s">
        <v>490</v>
      </c>
      <c r="B167" s="288">
        <f t="shared" si="4"/>
        <v>682.1</v>
      </c>
      <c r="C167" s="74">
        <v>0</v>
      </c>
      <c r="D167" s="83">
        <v>682.1</v>
      </c>
      <c r="E167" s="74" t="s">
        <v>81</v>
      </c>
      <c r="F167" s="75" t="s">
        <v>190</v>
      </c>
    </row>
    <row r="168" spans="1:6" s="32" customFormat="1" ht="30">
      <c r="A168" s="299" t="s">
        <v>607</v>
      </c>
      <c r="B168" s="288">
        <f t="shared" si="4"/>
        <v>177</v>
      </c>
      <c r="C168" s="74">
        <v>0</v>
      </c>
      <c r="D168" s="83">
        <v>177</v>
      </c>
      <c r="E168" s="74" t="s">
        <v>81</v>
      </c>
      <c r="F168" s="75" t="s">
        <v>190</v>
      </c>
    </row>
    <row r="169" spans="1:6" s="32" customFormat="1" ht="15">
      <c r="A169" s="76" t="s">
        <v>83</v>
      </c>
      <c r="B169" s="288">
        <f t="shared" si="4"/>
        <v>600</v>
      </c>
      <c r="C169" s="74">
        <v>0</v>
      </c>
      <c r="D169" s="83">
        <v>600</v>
      </c>
      <c r="E169" s="74" t="s">
        <v>81</v>
      </c>
      <c r="F169" s="75" t="s">
        <v>190</v>
      </c>
    </row>
    <row r="170" spans="1:6" s="32" customFormat="1" ht="30">
      <c r="A170" s="76" t="s">
        <v>816</v>
      </c>
      <c r="B170" s="288">
        <f t="shared" si="4"/>
        <v>400</v>
      </c>
      <c r="C170" s="74">
        <v>0</v>
      </c>
      <c r="D170" s="83">
        <v>400</v>
      </c>
      <c r="E170" s="74" t="s">
        <v>81</v>
      </c>
      <c r="F170" s="75" t="s">
        <v>190</v>
      </c>
    </row>
    <row r="171" spans="1:6" s="32" customFormat="1" ht="36" customHeight="1">
      <c r="A171" s="76" t="s">
        <v>714</v>
      </c>
      <c r="B171" s="288">
        <f t="shared" si="4"/>
        <v>420</v>
      </c>
      <c r="C171" s="74">
        <v>0</v>
      </c>
      <c r="D171" s="83">
        <v>420</v>
      </c>
      <c r="E171" s="74" t="s">
        <v>81</v>
      </c>
      <c r="F171" s="75" t="s">
        <v>190</v>
      </c>
    </row>
    <row r="172" spans="1:6" s="375" customFormat="1" ht="45">
      <c r="A172" s="372" t="s">
        <v>715</v>
      </c>
      <c r="B172" s="373">
        <f t="shared" si="4"/>
        <v>354</v>
      </c>
      <c r="C172" s="360">
        <v>0</v>
      </c>
      <c r="D172" s="374">
        <v>354</v>
      </c>
      <c r="E172" s="360" t="s">
        <v>81</v>
      </c>
      <c r="F172" s="362" t="s">
        <v>190</v>
      </c>
    </row>
    <row r="173" spans="1:6" s="375" customFormat="1" ht="36.75" customHeight="1">
      <c r="A173" s="372" t="s">
        <v>716</v>
      </c>
      <c r="B173" s="373">
        <f t="shared" si="4"/>
        <v>1420</v>
      </c>
      <c r="C173" s="360">
        <v>0</v>
      </c>
      <c r="D173" s="374">
        <v>1420</v>
      </c>
      <c r="E173" s="360" t="s">
        <v>81</v>
      </c>
      <c r="F173" s="362" t="s">
        <v>190</v>
      </c>
    </row>
    <row r="174" spans="1:6" s="32" customFormat="1" ht="30.75" customHeight="1">
      <c r="A174" s="79" t="s">
        <v>608</v>
      </c>
      <c r="B174" s="288">
        <f t="shared" si="4"/>
        <v>507</v>
      </c>
      <c r="C174" s="74">
        <v>0</v>
      </c>
      <c r="D174" s="83">
        <v>507</v>
      </c>
      <c r="E174" s="74" t="s">
        <v>81</v>
      </c>
      <c r="F174" s="75" t="s">
        <v>190</v>
      </c>
    </row>
    <row r="175" spans="1:6" s="32" customFormat="1" ht="30" customHeight="1">
      <c r="A175" s="79" t="s">
        <v>356</v>
      </c>
      <c r="B175" s="288">
        <f t="shared" si="4"/>
        <v>180</v>
      </c>
      <c r="C175" s="74">
        <v>0</v>
      </c>
      <c r="D175" s="83">
        <v>180</v>
      </c>
      <c r="E175" s="74" t="s">
        <v>81</v>
      </c>
      <c r="F175" s="75" t="s">
        <v>190</v>
      </c>
    </row>
    <row r="176" spans="1:6" s="375" customFormat="1" ht="30" customHeight="1">
      <c r="A176" s="372" t="s">
        <v>717</v>
      </c>
      <c r="B176" s="373">
        <f t="shared" si="4"/>
        <v>7000</v>
      </c>
      <c r="C176" s="360">
        <v>0</v>
      </c>
      <c r="D176" s="374">
        <v>7000</v>
      </c>
      <c r="E176" s="360" t="s">
        <v>81</v>
      </c>
      <c r="F176" s="362" t="s">
        <v>190</v>
      </c>
    </row>
    <row r="177" spans="1:6" s="23" customFormat="1" ht="20.25" customHeight="1">
      <c r="A177" s="101" t="s">
        <v>609</v>
      </c>
      <c r="B177" s="286">
        <f t="shared" si="4"/>
        <v>2500</v>
      </c>
      <c r="C177" s="102">
        <v>0</v>
      </c>
      <c r="D177" s="103">
        <v>2500</v>
      </c>
      <c r="E177" s="102" t="s">
        <v>81</v>
      </c>
      <c r="F177" s="104" t="s">
        <v>173</v>
      </c>
    </row>
    <row r="178" spans="1:6" s="23" customFormat="1" ht="36.75" customHeight="1">
      <c r="A178" s="105" t="s">
        <v>817</v>
      </c>
      <c r="B178" s="286">
        <f t="shared" si="4"/>
        <v>1600</v>
      </c>
      <c r="C178" s="102">
        <v>0</v>
      </c>
      <c r="D178" s="103">
        <v>1600</v>
      </c>
      <c r="E178" s="102" t="s">
        <v>81</v>
      </c>
      <c r="F178" s="104" t="s">
        <v>190</v>
      </c>
    </row>
    <row r="179" spans="1:6" s="283" customFormat="1" ht="38.25" customHeight="1">
      <c r="A179" s="298" t="s">
        <v>818</v>
      </c>
      <c r="B179" s="292">
        <f t="shared" si="4"/>
        <v>23000</v>
      </c>
      <c r="C179" s="282">
        <v>0</v>
      </c>
      <c r="D179" s="379">
        <v>23000</v>
      </c>
      <c r="E179" s="282" t="s">
        <v>81</v>
      </c>
      <c r="F179" s="295" t="s">
        <v>190</v>
      </c>
    </row>
    <row r="180" spans="1:6" s="23" customFormat="1" ht="17.25" customHeight="1">
      <c r="A180" s="101" t="s">
        <v>357</v>
      </c>
      <c r="B180" s="286">
        <f t="shared" si="4"/>
        <v>12500</v>
      </c>
      <c r="C180" s="102">
        <v>0</v>
      </c>
      <c r="D180" s="103">
        <v>12500</v>
      </c>
      <c r="E180" s="102" t="s">
        <v>81</v>
      </c>
      <c r="F180" s="104" t="s">
        <v>190</v>
      </c>
    </row>
    <row r="181" spans="1:6" s="23" customFormat="1" ht="14.25" customHeight="1">
      <c r="A181" s="101" t="s">
        <v>358</v>
      </c>
      <c r="B181" s="286">
        <f t="shared" si="4"/>
        <v>13400</v>
      </c>
      <c r="C181" s="102">
        <v>0</v>
      </c>
      <c r="D181" s="103">
        <v>13400</v>
      </c>
      <c r="E181" s="102" t="s">
        <v>81</v>
      </c>
      <c r="F181" s="104" t="s">
        <v>190</v>
      </c>
    </row>
    <row r="182" spans="1:6" s="23" customFormat="1" ht="15.75">
      <c r="A182" s="101" t="s">
        <v>359</v>
      </c>
      <c r="B182" s="286">
        <f t="shared" si="4"/>
        <v>4400</v>
      </c>
      <c r="C182" s="102">
        <v>0</v>
      </c>
      <c r="D182" s="103">
        <v>4400</v>
      </c>
      <c r="E182" s="102" t="s">
        <v>81</v>
      </c>
      <c r="F182" s="104" t="s">
        <v>190</v>
      </c>
    </row>
    <row r="183" spans="1:6" s="23" customFormat="1" ht="30">
      <c r="A183" s="101" t="s">
        <v>491</v>
      </c>
      <c r="B183" s="286">
        <f t="shared" si="4"/>
        <v>15300</v>
      </c>
      <c r="C183" s="102">
        <v>0</v>
      </c>
      <c r="D183" s="103">
        <v>15300</v>
      </c>
      <c r="E183" s="102" t="s">
        <v>81</v>
      </c>
      <c r="F183" s="104" t="s">
        <v>190</v>
      </c>
    </row>
    <row r="184" spans="1:6" s="23" customFormat="1" ht="34.5" customHeight="1">
      <c r="A184" s="101" t="s">
        <v>819</v>
      </c>
      <c r="B184" s="286">
        <f t="shared" si="4"/>
        <v>570</v>
      </c>
      <c r="C184" s="102">
        <v>0</v>
      </c>
      <c r="D184" s="103">
        <v>570</v>
      </c>
      <c r="E184" s="102" t="s">
        <v>81</v>
      </c>
      <c r="F184" s="104" t="s">
        <v>190</v>
      </c>
    </row>
    <row r="185" spans="1:6" s="23" customFormat="1" ht="15">
      <c r="A185" s="138" t="s">
        <v>836</v>
      </c>
      <c r="B185" s="286">
        <f>SUM(B144:B184)</f>
        <v>453677.1</v>
      </c>
      <c r="C185" s="102">
        <f>SUM(C144:C184)</f>
        <v>12200</v>
      </c>
      <c r="D185" s="102">
        <f>SUM(D144:D184)</f>
        <v>441477.1</v>
      </c>
      <c r="E185" s="102"/>
      <c r="F185" s="104"/>
    </row>
    <row r="186" spans="1:6" s="268" customFormat="1" ht="15.75">
      <c r="A186" s="269" t="s">
        <v>26</v>
      </c>
      <c r="B186" s="289"/>
      <c r="C186" s="266"/>
      <c r="D186" s="266"/>
      <c r="E186" s="266"/>
      <c r="F186" s="267"/>
    </row>
    <row r="187" spans="1:6" s="23" customFormat="1" ht="21.75" customHeight="1">
      <c r="A187" s="118" t="s">
        <v>492</v>
      </c>
      <c r="B187" s="290">
        <f>+C187+D187</f>
        <v>51000</v>
      </c>
      <c r="C187" s="102">
        <v>0</v>
      </c>
      <c r="D187" s="102">
        <v>51000</v>
      </c>
      <c r="E187" s="102" t="s">
        <v>213</v>
      </c>
      <c r="F187" s="108" t="s">
        <v>225</v>
      </c>
    </row>
    <row r="188" spans="1:6" s="23" customFormat="1" ht="29.25" customHeight="1">
      <c r="A188" s="118" t="s">
        <v>820</v>
      </c>
      <c r="B188" s="290">
        <f aca="true" t="shared" si="5" ref="B188:B217">+C188+D188</f>
        <v>24380</v>
      </c>
      <c r="C188" s="102">
        <v>0</v>
      </c>
      <c r="D188" s="102">
        <v>24380</v>
      </c>
      <c r="E188" s="102" t="s">
        <v>81</v>
      </c>
      <c r="F188" s="108" t="s">
        <v>839</v>
      </c>
    </row>
    <row r="189" spans="1:6" s="32" customFormat="1" ht="23.25" customHeight="1">
      <c r="A189" s="76" t="s">
        <v>660</v>
      </c>
      <c r="B189" s="291">
        <f t="shared" si="5"/>
        <v>2850</v>
      </c>
      <c r="C189" s="74">
        <v>350</v>
      </c>
      <c r="D189" s="74">
        <v>2500</v>
      </c>
      <c r="E189" s="74" t="s">
        <v>81</v>
      </c>
      <c r="F189" s="78" t="s">
        <v>69</v>
      </c>
    </row>
    <row r="190" spans="1:6" s="32" customFormat="1" ht="35.25" customHeight="1">
      <c r="A190" s="76" t="s">
        <v>821</v>
      </c>
      <c r="B190" s="291">
        <f t="shared" si="5"/>
        <v>1730</v>
      </c>
      <c r="C190" s="74">
        <v>0</v>
      </c>
      <c r="D190" s="74">
        <v>1730</v>
      </c>
      <c r="E190" s="74" t="s">
        <v>213</v>
      </c>
      <c r="F190" s="78" t="s">
        <v>190</v>
      </c>
    </row>
    <row r="191" spans="1:6" s="32" customFormat="1" ht="30" customHeight="1">
      <c r="A191" s="76" t="s">
        <v>822</v>
      </c>
      <c r="B191" s="291">
        <f t="shared" si="5"/>
        <v>2600</v>
      </c>
      <c r="C191" s="74">
        <v>0</v>
      </c>
      <c r="D191" s="74">
        <v>2600</v>
      </c>
      <c r="E191" s="74" t="s">
        <v>213</v>
      </c>
      <c r="F191" s="78" t="s">
        <v>190</v>
      </c>
    </row>
    <row r="192" spans="1:6" s="32" customFormat="1" ht="30">
      <c r="A192" s="76" t="s">
        <v>360</v>
      </c>
      <c r="B192" s="291">
        <f t="shared" si="5"/>
        <v>236.5</v>
      </c>
      <c r="C192" s="74">
        <v>0</v>
      </c>
      <c r="D192" s="74">
        <v>236.5</v>
      </c>
      <c r="E192" s="74" t="s">
        <v>81</v>
      </c>
      <c r="F192" s="78" t="s">
        <v>190</v>
      </c>
    </row>
    <row r="193" spans="1:6" s="359" customFormat="1" ht="33.75" customHeight="1">
      <c r="A193" s="357" t="s">
        <v>823</v>
      </c>
      <c r="B193" s="358">
        <f>+C193+D193</f>
        <v>10020</v>
      </c>
      <c r="C193" s="355">
        <v>0</v>
      </c>
      <c r="D193" s="355">
        <v>10020</v>
      </c>
      <c r="E193" s="355" t="s">
        <v>81</v>
      </c>
      <c r="F193" s="356" t="s">
        <v>190</v>
      </c>
    </row>
    <row r="194" spans="1:6" s="283" customFormat="1" ht="30">
      <c r="A194" s="299" t="s">
        <v>493</v>
      </c>
      <c r="B194" s="300">
        <f t="shared" si="5"/>
        <v>2730</v>
      </c>
      <c r="C194" s="282">
        <v>0</v>
      </c>
      <c r="D194" s="282">
        <v>2730</v>
      </c>
      <c r="E194" s="282" t="s">
        <v>81</v>
      </c>
      <c r="F194" s="298" t="s">
        <v>190</v>
      </c>
    </row>
    <row r="195" spans="1:6" s="283" customFormat="1" ht="30">
      <c r="A195" s="299" t="s">
        <v>494</v>
      </c>
      <c r="B195" s="300">
        <f t="shared" si="5"/>
        <v>991.7</v>
      </c>
      <c r="C195" s="282">
        <v>0</v>
      </c>
      <c r="D195" s="282">
        <v>991.7</v>
      </c>
      <c r="E195" s="282" t="s">
        <v>81</v>
      </c>
      <c r="F195" s="298" t="s">
        <v>190</v>
      </c>
    </row>
    <row r="196" spans="1:6" s="364" customFormat="1" ht="30">
      <c r="A196" s="362" t="s">
        <v>495</v>
      </c>
      <c r="B196" s="363">
        <f t="shared" si="5"/>
        <v>2560</v>
      </c>
      <c r="C196" s="360">
        <v>0</v>
      </c>
      <c r="D196" s="360">
        <v>2560</v>
      </c>
      <c r="E196" s="360" t="s">
        <v>81</v>
      </c>
      <c r="F196" s="361" t="s">
        <v>190</v>
      </c>
    </row>
    <row r="197" spans="1:6" s="32" customFormat="1" ht="21.75" customHeight="1">
      <c r="A197" s="76" t="s">
        <v>496</v>
      </c>
      <c r="B197" s="291">
        <f t="shared" si="5"/>
        <v>1478</v>
      </c>
      <c r="C197" s="74">
        <v>0</v>
      </c>
      <c r="D197" s="74">
        <v>1478</v>
      </c>
      <c r="E197" s="74" t="s">
        <v>81</v>
      </c>
      <c r="F197" s="78" t="s">
        <v>190</v>
      </c>
    </row>
    <row r="198" spans="1:6" s="365" customFormat="1" ht="30">
      <c r="A198" s="362" t="s">
        <v>361</v>
      </c>
      <c r="B198" s="363">
        <f>+C198+D198</f>
        <v>3348</v>
      </c>
      <c r="C198" s="360">
        <v>0</v>
      </c>
      <c r="D198" s="360">
        <v>3348</v>
      </c>
      <c r="E198" s="360" t="s">
        <v>81</v>
      </c>
      <c r="F198" s="361" t="s">
        <v>190</v>
      </c>
    </row>
    <row r="199" spans="1:6" s="34" customFormat="1" ht="15.75">
      <c r="A199" s="76" t="s">
        <v>362</v>
      </c>
      <c r="B199" s="291">
        <f t="shared" si="5"/>
        <v>900</v>
      </c>
      <c r="C199" s="74">
        <v>0</v>
      </c>
      <c r="D199" s="74">
        <v>900</v>
      </c>
      <c r="E199" s="74" t="s">
        <v>81</v>
      </c>
      <c r="F199" s="78" t="s">
        <v>190</v>
      </c>
    </row>
    <row r="200" spans="1:6" s="34" customFormat="1" ht="30">
      <c r="A200" s="76" t="s">
        <v>363</v>
      </c>
      <c r="B200" s="291">
        <f t="shared" si="5"/>
        <v>250</v>
      </c>
      <c r="C200" s="74">
        <v>0</v>
      </c>
      <c r="D200" s="74">
        <v>250</v>
      </c>
      <c r="E200" s="74" t="s">
        <v>81</v>
      </c>
      <c r="F200" s="78" t="s">
        <v>190</v>
      </c>
    </row>
    <row r="201" spans="1:6" s="34" customFormat="1" ht="30">
      <c r="A201" s="79" t="s">
        <v>364</v>
      </c>
      <c r="B201" s="291">
        <f t="shared" si="5"/>
        <v>78900</v>
      </c>
      <c r="C201" s="74">
        <v>0</v>
      </c>
      <c r="D201" s="74">
        <v>78900</v>
      </c>
      <c r="E201" s="74" t="s">
        <v>81</v>
      </c>
      <c r="F201" s="78" t="s">
        <v>190</v>
      </c>
    </row>
    <row r="202" spans="1:6" s="34" customFormat="1" ht="15.75">
      <c r="A202" s="77" t="s">
        <v>365</v>
      </c>
      <c r="B202" s="291">
        <f t="shared" si="5"/>
        <v>75000</v>
      </c>
      <c r="C202" s="74">
        <v>0</v>
      </c>
      <c r="D202" s="74">
        <v>75000</v>
      </c>
      <c r="E202" s="74" t="s">
        <v>81</v>
      </c>
      <c r="F202" s="78" t="s">
        <v>190</v>
      </c>
    </row>
    <row r="203" spans="1:6" s="34" customFormat="1" ht="30">
      <c r="A203" s="79" t="s">
        <v>366</v>
      </c>
      <c r="B203" s="291">
        <f t="shared" si="5"/>
        <v>91200</v>
      </c>
      <c r="C203" s="74">
        <v>0</v>
      </c>
      <c r="D203" s="74">
        <v>91200</v>
      </c>
      <c r="E203" s="74" t="s">
        <v>81</v>
      </c>
      <c r="F203" s="78" t="s">
        <v>190</v>
      </c>
    </row>
    <row r="204" spans="1:6" s="106" customFormat="1" ht="15.75">
      <c r="A204" s="113" t="s">
        <v>367</v>
      </c>
      <c r="B204" s="290">
        <f t="shared" si="5"/>
        <v>14200</v>
      </c>
      <c r="C204" s="102">
        <v>0</v>
      </c>
      <c r="D204" s="102">
        <v>14200</v>
      </c>
      <c r="E204" s="102" t="s">
        <v>81</v>
      </c>
      <c r="F204" s="108" t="s">
        <v>190</v>
      </c>
    </row>
    <row r="205" spans="1:6" s="106" customFormat="1" ht="15.75">
      <c r="A205" s="113" t="s">
        <v>248</v>
      </c>
      <c r="B205" s="290">
        <f t="shared" si="5"/>
        <v>56000</v>
      </c>
      <c r="C205" s="102">
        <v>0</v>
      </c>
      <c r="D205" s="102">
        <v>56000</v>
      </c>
      <c r="E205" s="102" t="s">
        <v>81</v>
      </c>
      <c r="F205" s="108" t="s">
        <v>173</v>
      </c>
    </row>
    <row r="206" spans="1:6" s="106" customFormat="1" ht="30">
      <c r="A206" s="101" t="s">
        <v>760</v>
      </c>
      <c r="B206" s="290">
        <f t="shared" si="5"/>
        <v>2239.7</v>
      </c>
      <c r="C206" s="102">
        <v>0</v>
      </c>
      <c r="D206" s="102">
        <v>2239.7</v>
      </c>
      <c r="E206" s="102" t="s">
        <v>81</v>
      </c>
      <c r="F206" s="108" t="s">
        <v>190</v>
      </c>
    </row>
    <row r="207" spans="1:6" s="106" customFormat="1" ht="15.75">
      <c r="A207" s="113" t="s">
        <v>368</v>
      </c>
      <c r="B207" s="290">
        <f t="shared" si="5"/>
        <v>4500</v>
      </c>
      <c r="C207" s="102">
        <v>0</v>
      </c>
      <c r="D207" s="102">
        <v>4500</v>
      </c>
      <c r="E207" s="102" t="s">
        <v>81</v>
      </c>
      <c r="F207" s="108" t="s">
        <v>190</v>
      </c>
    </row>
    <row r="208" spans="1:6" s="106" customFormat="1" ht="30">
      <c r="A208" s="101" t="s">
        <v>610</v>
      </c>
      <c r="B208" s="290">
        <f t="shared" si="5"/>
        <v>2262.8</v>
      </c>
      <c r="C208" s="102">
        <v>0</v>
      </c>
      <c r="D208" s="102">
        <v>2262.8</v>
      </c>
      <c r="E208" s="102" t="s">
        <v>81</v>
      </c>
      <c r="F208" s="108" t="s">
        <v>190</v>
      </c>
    </row>
    <row r="209" spans="1:6" s="106" customFormat="1" ht="30">
      <c r="A209" s="101" t="s">
        <v>369</v>
      </c>
      <c r="B209" s="290">
        <f t="shared" si="5"/>
        <v>2293.9</v>
      </c>
      <c r="C209" s="102">
        <v>0</v>
      </c>
      <c r="D209" s="102">
        <v>2293.9</v>
      </c>
      <c r="E209" s="102" t="s">
        <v>81</v>
      </c>
      <c r="F209" s="108" t="s">
        <v>190</v>
      </c>
    </row>
    <row r="210" spans="1:6" s="106" customFormat="1" ht="30">
      <c r="A210" s="101" t="s">
        <v>864</v>
      </c>
      <c r="B210" s="290">
        <f t="shared" si="5"/>
        <v>270</v>
      </c>
      <c r="C210" s="102">
        <v>0</v>
      </c>
      <c r="D210" s="102">
        <v>270</v>
      </c>
      <c r="E210" s="102" t="s">
        <v>81</v>
      </c>
      <c r="F210" s="108" t="s">
        <v>190</v>
      </c>
    </row>
    <row r="211" spans="1:6" s="106" customFormat="1" ht="15.75">
      <c r="A211" s="101" t="s">
        <v>370</v>
      </c>
      <c r="B211" s="290">
        <f t="shared" si="5"/>
        <v>4680</v>
      </c>
      <c r="C211" s="102">
        <v>0</v>
      </c>
      <c r="D211" s="102">
        <v>4680</v>
      </c>
      <c r="E211" s="102" t="s">
        <v>81</v>
      </c>
      <c r="F211" s="108" t="s">
        <v>190</v>
      </c>
    </row>
    <row r="212" spans="1:6" s="365" customFormat="1" ht="32.25" customHeight="1">
      <c r="A212" s="361" t="s">
        <v>497</v>
      </c>
      <c r="B212" s="363">
        <f t="shared" si="5"/>
        <v>161</v>
      </c>
      <c r="C212" s="360">
        <v>0</v>
      </c>
      <c r="D212" s="360">
        <v>161</v>
      </c>
      <c r="E212" s="360" t="s">
        <v>81</v>
      </c>
      <c r="F212" s="361" t="s">
        <v>190</v>
      </c>
    </row>
    <row r="213" spans="1:6" s="106" customFormat="1" ht="15.75">
      <c r="A213" s="101" t="s">
        <v>824</v>
      </c>
      <c r="B213" s="290">
        <f t="shared" si="5"/>
        <v>5200</v>
      </c>
      <c r="C213" s="102">
        <v>0</v>
      </c>
      <c r="D213" s="102">
        <v>5200</v>
      </c>
      <c r="E213" s="102" t="s">
        <v>81</v>
      </c>
      <c r="F213" s="112"/>
    </row>
    <row r="214" spans="1:6" s="106" customFormat="1" ht="30">
      <c r="A214" s="107" t="s">
        <v>498</v>
      </c>
      <c r="B214" s="290">
        <f t="shared" si="5"/>
        <v>18700</v>
      </c>
      <c r="C214" s="102">
        <v>0</v>
      </c>
      <c r="D214" s="102">
        <v>18700</v>
      </c>
      <c r="E214" s="102" t="s">
        <v>81</v>
      </c>
      <c r="F214" s="108" t="s">
        <v>499</v>
      </c>
    </row>
    <row r="215" spans="1:6" s="365" customFormat="1" ht="15.75">
      <c r="A215" s="361" t="s">
        <v>761</v>
      </c>
      <c r="B215" s="363">
        <f t="shared" si="5"/>
        <v>208000</v>
      </c>
      <c r="C215" s="360">
        <v>0</v>
      </c>
      <c r="D215" s="360">
        <v>208000</v>
      </c>
      <c r="E215" s="360" t="s">
        <v>81</v>
      </c>
      <c r="F215" s="361" t="s">
        <v>145</v>
      </c>
    </row>
    <row r="216" spans="1:6" s="111" customFormat="1" ht="45">
      <c r="A216" s="110" t="s">
        <v>762</v>
      </c>
      <c r="B216" s="290">
        <f t="shared" si="5"/>
        <v>10000</v>
      </c>
      <c r="C216" s="102">
        <v>0</v>
      </c>
      <c r="D216" s="102">
        <v>10000</v>
      </c>
      <c r="E216" s="102" t="s">
        <v>81</v>
      </c>
      <c r="F216" s="108" t="s">
        <v>499</v>
      </c>
    </row>
    <row r="217" spans="1:6" s="111" customFormat="1" ht="15.75">
      <c r="A217" s="110" t="s">
        <v>825</v>
      </c>
      <c r="B217" s="290">
        <f t="shared" si="5"/>
        <v>440</v>
      </c>
      <c r="C217" s="102">
        <v>0</v>
      </c>
      <c r="D217" s="102">
        <v>440</v>
      </c>
      <c r="E217" s="102" t="s">
        <v>81</v>
      </c>
      <c r="F217" s="108" t="s">
        <v>190</v>
      </c>
    </row>
    <row r="218" spans="1:6" s="23" customFormat="1" ht="15.75" customHeight="1">
      <c r="A218" s="118" t="s">
        <v>858</v>
      </c>
      <c r="B218" s="286">
        <f>SUM(B187:B217)</f>
        <v>679121.6000000001</v>
      </c>
      <c r="C218" s="102">
        <f>SUM(C187:C217)</f>
        <v>350</v>
      </c>
      <c r="D218" s="102">
        <f>SUM(D187:D217)</f>
        <v>678771.6000000001</v>
      </c>
      <c r="E218" s="102" t="s">
        <v>81</v>
      </c>
      <c r="F218" s="108" t="s">
        <v>190</v>
      </c>
    </row>
    <row r="219" spans="1:6" s="268" customFormat="1" ht="15" customHeight="1">
      <c r="A219" s="265" t="s">
        <v>171</v>
      </c>
      <c r="B219" s="289"/>
      <c r="C219" s="266"/>
      <c r="D219" s="266"/>
      <c r="E219" s="266"/>
      <c r="F219" s="267"/>
    </row>
    <row r="220" spans="1:6" s="314" customFormat="1" ht="49.5" customHeight="1">
      <c r="A220" s="310" t="s">
        <v>611</v>
      </c>
      <c r="B220" s="311">
        <f>+C220+D220</f>
        <v>15916</v>
      </c>
      <c r="C220" s="312">
        <v>516</v>
      </c>
      <c r="D220" s="312">
        <v>15400</v>
      </c>
      <c r="E220" s="312" t="s">
        <v>187</v>
      </c>
      <c r="F220" s="313" t="s">
        <v>219</v>
      </c>
    </row>
    <row r="221" spans="1:6" s="23" customFormat="1" ht="31.5" customHeight="1">
      <c r="A221" s="118" t="s">
        <v>661</v>
      </c>
      <c r="B221" s="286">
        <f aca="true" t="shared" si="6" ref="B221:B255">+C221+D221</f>
        <v>3300</v>
      </c>
      <c r="C221" s="102">
        <v>0</v>
      </c>
      <c r="D221" s="102">
        <v>3300</v>
      </c>
      <c r="E221" s="102" t="s">
        <v>213</v>
      </c>
      <c r="F221" s="104" t="s">
        <v>190</v>
      </c>
    </row>
    <row r="222" spans="1:6" s="23" customFormat="1" ht="31.5" customHeight="1">
      <c r="A222" s="118" t="s">
        <v>865</v>
      </c>
      <c r="B222" s="286">
        <f t="shared" si="6"/>
        <v>825</v>
      </c>
      <c r="C222" s="102">
        <v>0</v>
      </c>
      <c r="D222" s="102">
        <v>825</v>
      </c>
      <c r="E222" s="102" t="s">
        <v>213</v>
      </c>
      <c r="F222" s="104" t="s">
        <v>190</v>
      </c>
    </row>
    <row r="223" spans="1:6" s="23" customFormat="1" ht="31.5" customHeight="1">
      <c r="A223" s="118" t="s">
        <v>612</v>
      </c>
      <c r="B223" s="286">
        <f t="shared" si="6"/>
        <v>3465</v>
      </c>
      <c r="C223" s="102">
        <v>65</v>
      </c>
      <c r="D223" s="102">
        <v>3400</v>
      </c>
      <c r="E223" s="102" t="s">
        <v>187</v>
      </c>
      <c r="F223" s="104" t="s">
        <v>439</v>
      </c>
    </row>
    <row r="224" spans="1:6" s="283" customFormat="1" ht="31.5" customHeight="1">
      <c r="A224" s="299" t="s">
        <v>91</v>
      </c>
      <c r="B224" s="292">
        <f t="shared" si="6"/>
        <v>13500</v>
      </c>
      <c r="C224" s="282">
        <v>0</v>
      </c>
      <c r="D224" s="282">
        <v>13500</v>
      </c>
      <c r="E224" s="282" t="s">
        <v>81</v>
      </c>
      <c r="F224" s="298" t="s">
        <v>90</v>
      </c>
    </row>
    <row r="225" spans="1:6" s="32" customFormat="1" ht="31.5" customHeight="1">
      <c r="A225" s="76" t="s">
        <v>371</v>
      </c>
      <c r="B225" s="288">
        <f t="shared" si="6"/>
        <v>3200</v>
      </c>
      <c r="C225" s="74">
        <v>0</v>
      </c>
      <c r="D225" s="74">
        <v>3200</v>
      </c>
      <c r="E225" s="74" t="s">
        <v>213</v>
      </c>
      <c r="F225" s="78" t="s">
        <v>190</v>
      </c>
    </row>
    <row r="226" spans="1:6" s="327" customFormat="1" ht="39.75" customHeight="1">
      <c r="A226" s="323" t="s">
        <v>61</v>
      </c>
      <c r="B226" s="324">
        <f t="shared" si="6"/>
        <v>2000</v>
      </c>
      <c r="C226" s="325">
        <v>0</v>
      </c>
      <c r="D226" s="325">
        <v>2000</v>
      </c>
      <c r="E226" s="325" t="s">
        <v>213</v>
      </c>
      <c r="F226" s="326" t="s">
        <v>190</v>
      </c>
    </row>
    <row r="227" spans="1:6" s="32" customFormat="1" ht="33" customHeight="1">
      <c r="A227" s="76" t="s">
        <v>613</v>
      </c>
      <c r="B227" s="288">
        <f t="shared" si="6"/>
        <v>119</v>
      </c>
      <c r="C227" s="74">
        <v>0</v>
      </c>
      <c r="D227" s="74">
        <v>119</v>
      </c>
      <c r="E227" s="74" t="s">
        <v>81</v>
      </c>
      <c r="F227" s="78" t="s">
        <v>190</v>
      </c>
    </row>
    <row r="228" spans="1:6" s="32" customFormat="1" ht="26.25" customHeight="1">
      <c r="A228" s="76" t="s">
        <v>82</v>
      </c>
      <c r="B228" s="288">
        <f t="shared" si="6"/>
        <v>350</v>
      </c>
      <c r="C228" s="74">
        <v>0</v>
      </c>
      <c r="D228" s="74">
        <v>350</v>
      </c>
      <c r="E228" s="74" t="s">
        <v>81</v>
      </c>
      <c r="F228" s="78" t="s">
        <v>190</v>
      </c>
    </row>
    <row r="229" spans="1:6" s="32" customFormat="1" ht="15.75" customHeight="1">
      <c r="A229" s="76" t="s">
        <v>249</v>
      </c>
      <c r="B229" s="288">
        <f t="shared" si="6"/>
        <v>207.7</v>
      </c>
      <c r="C229" s="74">
        <v>0</v>
      </c>
      <c r="D229" s="74">
        <v>207.7</v>
      </c>
      <c r="E229" s="74" t="s">
        <v>81</v>
      </c>
      <c r="F229" s="78" t="s">
        <v>190</v>
      </c>
    </row>
    <row r="230" spans="1:6" s="32" customFormat="1" ht="33.75" customHeight="1">
      <c r="A230" s="76" t="s">
        <v>614</v>
      </c>
      <c r="B230" s="288">
        <f t="shared" si="6"/>
        <v>330</v>
      </c>
      <c r="C230" s="74">
        <v>0</v>
      </c>
      <c r="D230" s="74">
        <v>330</v>
      </c>
      <c r="E230" s="74" t="s">
        <v>81</v>
      </c>
      <c r="F230" s="78" t="s">
        <v>190</v>
      </c>
    </row>
    <row r="231" spans="1:6" s="32" customFormat="1" ht="33.75" customHeight="1">
      <c r="A231" s="76" t="s">
        <v>500</v>
      </c>
      <c r="B231" s="288">
        <f t="shared" si="6"/>
        <v>466.6</v>
      </c>
      <c r="C231" s="74">
        <v>0</v>
      </c>
      <c r="D231" s="74">
        <v>466.6</v>
      </c>
      <c r="E231" s="74" t="s">
        <v>81</v>
      </c>
      <c r="F231" s="78" t="s">
        <v>190</v>
      </c>
    </row>
    <row r="232" spans="1:6" s="32" customFormat="1" ht="33.75" customHeight="1">
      <c r="A232" s="76" t="s">
        <v>372</v>
      </c>
      <c r="B232" s="288">
        <f t="shared" si="6"/>
        <v>222</v>
      </c>
      <c r="C232" s="74">
        <v>0</v>
      </c>
      <c r="D232" s="74">
        <v>222</v>
      </c>
      <c r="E232" s="74" t="s">
        <v>81</v>
      </c>
      <c r="F232" s="78" t="s">
        <v>190</v>
      </c>
    </row>
    <row r="233" spans="1:6" s="32" customFormat="1" ht="33.75" customHeight="1">
      <c r="A233" s="76" t="s">
        <v>866</v>
      </c>
      <c r="B233" s="288">
        <f t="shared" si="6"/>
        <v>2250</v>
      </c>
      <c r="C233" s="74">
        <v>0</v>
      </c>
      <c r="D233" s="74">
        <v>2250</v>
      </c>
      <c r="E233" s="74" t="s">
        <v>81</v>
      </c>
      <c r="F233" s="78" t="s">
        <v>190</v>
      </c>
    </row>
    <row r="234" spans="1:6" s="32" customFormat="1" ht="54.75" customHeight="1">
      <c r="A234" s="76" t="s">
        <v>615</v>
      </c>
      <c r="B234" s="288">
        <f t="shared" si="6"/>
        <v>927</v>
      </c>
      <c r="C234" s="74">
        <v>0</v>
      </c>
      <c r="D234" s="74">
        <v>927</v>
      </c>
      <c r="E234" s="74" t="s">
        <v>81</v>
      </c>
      <c r="F234" s="78" t="s">
        <v>190</v>
      </c>
    </row>
    <row r="235" spans="1:6" s="32" customFormat="1" ht="32.25" customHeight="1">
      <c r="A235" s="76" t="s">
        <v>373</v>
      </c>
      <c r="B235" s="288">
        <f t="shared" si="6"/>
        <v>222.6</v>
      </c>
      <c r="C235" s="74">
        <v>0</v>
      </c>
      <c r="D235" s="74">
        <v>222.6</v>
      </c>
      <c r="E235" s="74" t="s">
        <v>81</v>
      </c>
      <c r="F235" s="78" t="s">
        <v>190</v>
      </c>
    </row>
    <row r="236" spans="1:6" s="32" customFormat="1" ht="42.75" customHeight="1">
      <c r="A236" s="76" t="s">
        <v>374</v>
      </c>
      <c r="B236" s="288">
        <f t="shared" si="6"/>
        <v>407.7</v>
      </c>
      <c r="C236" s="74">
        <v>0</v>
      </c>
      <c r="D236" s="74">
        <v>407.7</v>
      </c>
      <c r="E236" s="74" t="s">
        <v>81</v>
      </c>
      <c r="F236" s="78" t="s">
        <v>190</v>
      </c>
    </row>
    <row r="237" spans="1:6" s="283" customFormat="1" ht="15">
      <c r="A237" s="299" t="s">
        <v>375</v>
      </c>
      <c r="B237" s="292">
        <f t="shared" si="6"/>
        <v>121.6</v>
      </c>
      <c r="C237" s="282">
        <v>0</v>
      </c>
      <c r="D237" s="282">
        <v>121.6</v>
      </c>
      <c r="E237" s="282" t="s">
        <v>81</v>
      </c>
      <c r="F237" s="298" t="s">
        <v>190</v>
      </c>
    </row>
    <row r="238" spans="1:6" s="23" customFormat="1" ht="15">
      <c r="A238" s="118" t="s">
        <v>376</v>
      </c>
      <c r="B238" s="286">
        <f t="shared" si="6"/>
        <v>109.6</v>
      </c>
      <c r="C238" s="102">
        <v>0</v>
      </c>
      <c r="D238" s="102">
        <v>109.6</v>
      </c>
      <c r="E238" s="102" t="s">
        <v>81</v>
      </c>
      <c r="F238" s="108" t="s">
        <v>190</v>
      </c>
    </row>
    <row r="239" spans="1:6" s="283" customFormat="1" ht="15">
      <c r="A239" s="299" t="s">
        <v>377</v>
      </c>
      <c r="B239" s="292">
        <f t="shared" si="6"/>
        <v>146</v>
      </c>
      <c r="C239" s="282">
        <v>0</v>
      </c>
      <c r="D239" s="282">
        <v>146</v>
      </c>
      <c r="E239" s="282" t="s">
        <v>81</v>
      </c>
      <c r="F239" s="298" t="s">
        <v>190</v>
      </c>
    </row>
    <row r="240" spans="1:6" s="32" customFormat="1" ht="30">
      <c r="A240" s="76" t="s">
        <v>378</v>
      </c>
      <c r="B240" s="288">
        <f t="shared" si="6"/>
        <v>119</v>
      </c>
      <c r="C240" s="74">
        <v>0</v>
      </c>
      <c r="D240" s="74">
        <v>119</v>
      </c>
      <c r="E240" s="74" t="s">
        <v>81</v>
      </c>
      <c r="F240" s="78" t="s">
        <v>190</v>
      </c>
    </row>
    <row r="241" spans="1:6" s="32" customFormat="1" ht="30">
      <c r="A241" s="79" t="s">
        <v>616</v>
      </c>
      <c r="B241" s="288">
        <f t="shared" si="6"/>
        <v>814</v>
      </c>
      <c r="C241" s="74">
        <v>0</v>
      </c>
      <c r="D241" s="74">
        <v>814</v>
      </c>
      <c r="E241" s="74" t="s">
        <v>81</v>
      </c>
      <c r="F241" s="78" t="s">
        <v>190</v>
      </c>
    </row>
    <row r="242" spans="1:6" s="32" customFormat="1" ht="30">
      <c r="A242" s="76" t="s">
        <v>662</v>
      </c>
      <c r="B242" s="288">
        <f t="shared" si="6"/>
        <v>163</v>
      </c>
      <c r="C242" s="74">
        <v>0</v>
      </c>
      <c r="D242" s="74">
        <v>163</v>
      </c>
      <c r="E242" s="74" t="s">
        <v>81</v>
      </c>
      <c r="F242" s="78" t="s">
        <v>190</v>
      </c>
    </row>
    <row r="243" spans="1:6" s="34" customFormat="1" ht="36.75" customHeight="1">
      <c r="A243" s="76" t="s">
        <v>867</v>
      </c>
      <c r="B243" s="288">
        <f t="shared" si="6"/>
        <v>1400</v>
      </c>
      <c r="C243" s="74">
        <v>0</v>
      </c>
      <c r="D243" s="74">
        <v>1400</v>
      </c>
      <c r="E243" s="74" t="s">
        <v>81</v>
      </c>
      <c r="F243" s="78" t="s">
        <v>190</v>
      </c>
    </row>
    <row r="244" spans="1:6" s="106" customFormat="1" ht="30">
      <c r="A244" s="101" t="s">
        <v>501</v>
      </c>
      <c r="B244" s="286">
        <f t="shared" si="6"/>
        <v>203</v>
      </c>
      <c r="C244" s="102">
        <v>0</v>
      </c>
      <c r="D244" s="102">
        <v>203</v>
      </c>
      <c r="E244" s="102" t="s">
        <v>81</v>
      </c>
      <c r="F244" s="108" t="s">
        <v>190</v>
      </c>
    </row>
    <row r="245" spans="1:6" s="106" customFormat="1" ht="15.75">
      <c r="A245" s="113" t="s">
        <v>130</v>
      </c>
      <c r="B245" s="286">
        <f t="shared" si="6"/>
        <v>160</v>
      </c>
      <c r="C245" s="102">
        <v>0</v>
      </c>
      <c r="D245" s="102">
        <v>160</v>
      </c>
      <c r="E245" s="102" t="s">
        <v>81</v>
      </c>
      <c r="F245" s="108" t="s">
        <v>190</v>
      </c>
    </row>
    <row r="246" spans="1:6" s="106" customFormat="1" ht="30">
      <c r="A246" s="101" t="s">
        <v>617</v>
      </c>
      <c r="B246" s="286">
        <f t="shared" si="6"/>
        <v>521.6</v>
      </c>
      <c r="C246" s="102">
        <v>0</v>
      </c>
      <c r="D246" s="102">
        <v>521.6</v>
      </c>
      <c r="E246" s="102" t="s">
        <v>81</v>
      </c>
      <c r="F246" s="108" t="s">
        <v>190</v>
      </c>
    </row>
    <row r="247" spans="1:6" s="106" customFormat="1" ht="30">
      <c r="A247" s="101" t="s">
        <v>663</v>
      </c>
      <c r="B247" s="286">
        <f t="shared" si="6"/>
        <v>268</v>
      </c>
      <c r="C247" s="102">
        <v>0</v>
      </c>
      <c r="D247" s="102">
        <v>268</v>
      </c>
      <c r="E247" s="102" t="s">
        <v>81</v>
      </c>
      <c r="F247" s="108" t="s">
        <v>190</v>
      </c>
    </row>
    <row r="248" spans="1:6" s="106" customFormat="1" ht="30">
      <c r="A248" s="101" t="s">
        <v>618</v>
      </c>
      <c r="B248" s="286">
        <f t="shared" si="6"/>
        <v>406.7</v>
      </c>
      <c r="C248" s="102">
        <v>0</v>
      </c>
      <c r="D248" s="102">
        <v>406.7</v>
      </c>
      <c r="E248" s="102" t="s">
        <v>81</v>
      </c>
      <c r="F248" s="108" t="s">
        <v>190</v>
      </c>
    </row>
    <row r="249" spans="1:6" s="106" customFormat="1" ht="30">
      <c r="A249" s="101" t="s">
        <v>718</v>
      </c>
      <c r="B249" s="286">
        <f t="shared" si="6"/>
        <v>110</v>
      </c>
      <c r="C249" s="102">
        <v>0</v>
      </c>
      <c r="D249" s="102">
        <v>110</v>
      </c>
      <c r="E249" s="102" t="s">
        <v>81</v>
      </c>
      <c r="F249" s="108" t="s">
        <v>190</v>
      </c>
    </row>
    <row r="250" spans="1:6" s="106" customFormat="1" ht="30">
      <c r="A250" s="101" t="s">
        <v>719</v>
      </c>
      <c r="B250" s="286">
        <f t="shared" si="6"/>
        <v>280</v>
      </c>
      <c r="C250" s="102">
        <v>0</v>
      </c>
      <c r="D250" s="102">
        <v>280</v>
      </c>
      <c r="E250" s="102" t="s">
        <v>81</v>
      </c>
      <c r="F250" s="108" t="s">
        <v>190</v>
      </c>
    </row>
    <row r="251" spans="1:6" s="106" customFormat="1" ht="30">
      <c r="A251" s="101" t="s">
        <v>720</v>
      </c>
      <c r="B251" s="286">
        <f t="shared" si="6"/>
        <v>150</v>
      </c>
      <c r="C251" s="102">
        <v>0</v>
      </c>
      <c r="D251" s="102">
        <v>150</v>
      </c>
      <c r="E251" s="102" t="s">
        <v>81</v>
      </c>
      <c r="F251" s="108" t="s">
        <v>190</v>
      </c>
    </row>
    <row r="252" spans="1:6" s="106" customFormat="1" ht="30">
      <c r="A252" s="101" t="s">
        <v>619</v>
      </c>
      <c r="B252" s="286">
        <f t="shared" si="6"/>
        <v>1385.7</v>
      </c>
      <c r="C252" s="102">
        <v>0</v>
      </c>
      <c r="D252" s="102">
        <v>1385.7</v>
      </c>
      <c r="E252" s="102" t="s">
        <v>81</v>
      </c>
      <c r="F252" s="108" t="s">
        <v>190</v>
      </c>
    </row>
    <row r="253" spans="1:6" s="106" customFormat="1" ht="15.75">
      <c r="A253" s="101" t="s">
        <v>146</v>
      </c>
      <c r="B253" s="286">
        <f t="shared" si="6"/>
        <v>10000</v>
      </c>
      <c r="C253" s="102">
        <v>0</v>
      </c>
      <c r="D253" s="102">
        <v>10000</v>
      </c>
      <c r="E253" s="102" t="s">
        <v>81</v>
      </c>
      <c r="F253" s="108" t="s">
        <v>190</v>
      </c>
    </row>
    <row r="254" spans="1:6" s="106" customFormat="1" ht="15.75">
      <c r="A254" s="101" t="s">
        <v>379</v>
      </c>
      <c r="B254" s="286">
        <f t="shared" si="6"/>
        <v>1960</v>
      </c>
      <c r="C254" s="102">
        <v>0</v>
      </c>
      <c r="D254" s="102">
        <v>1960</v>
      </c>
      <c r="E254" s="102" t="s">
        <v>81</v>
      </c>
      <c r="F254" s="108" t="s">
        <v>190</v>
      </c>
    </row>
    <row r="255" spans="1:6" s="106" customFormat="1" ht="15.75">
      <c r="A255" s="101" t="s">
        <v>380</v>
      </c>
      <c r="B255" s="286">
        <f t="shared" si="6"/>
        <v>1120</v>
      </c>
      <c r="C255" s="102">
        <v>0</v>
      </c>
      <c r="D255" s="102">
        <v>1120</v>
      </c>
      <c r="E255" s="102" t="s">
        <v>81</v>
      </c>
      <c r="F255" s="108" t="s">
        <v>190</v>
      </c>
    </row>
    <row r="256" spans="1:6" s="23" customFormat="1" ht="18.75" customHeight="1">
      <c r="A256" s="118" t="s">
        <v>858</v>
      </c>
      <c r="B256" s="286">
        <f>SUM(B220:B255)</f>
        <v>67146.79999999999</v>
      </c>
      <c r="C256" s="102">
        <f>SUM(C220:C255)</f>
        <v>581</v>
      </c>
      <c r="D256" s="102">
        <f>SUM(D220:D255)</f>
        <v>66565.79999999999</v>
      </c>
      <c r="E256" s="114"/>
      <c r="F256" s="114"/>
    </row>
    <row r="257" spans="1:6" s="268" customFormat="1" ht="20.25" customHeight="1">
      <c r="A257" s="265" t="s">
        <v>507</v>
      </c>
      <c r="B257" s="289"/>
      <c r="C257" s="266"/>
      <c r="D257" s="266"/>
      <c r="E257" s="266"/>
      <c r="F257" s="267"/>
    </row>
    <row r="258" spans="1:6" s="23" customFormat="1" ht="45">
      <c r="A258" s="115" t="s">
        <v>620</v>
      </c>
      <c r="B258" s="286">
        <f>+C258+D258</f>
        <v>33468</v>
      </c>
      <c r="C258" s="102">
        <v>0</v>
      </c>
      <c r="D258" s="74">
        <v>33468</v>
      </c>
      <c r="E258" s="74" t="s">
        <v>187</v>
      </c>
      <c r="F258" s="78" t="s">
        <v>868</v>
      </c>
    </row>
    <row r="259" spans="1:6" s="32" customFormat="1" ht="30">
      <c r="A259" s="76" t="s">
        <v>621</v>
      </c>
      <c r="B259" s="286">
        <f aca="true" t="shared" si="7" ref="B259:B281">+C259+D259</f>
        <v>880</v>
      </c>
      <c r="C259" s="74">
        <v>0</v>
      </c>
      <c r="D259" s="74">
        <v>880</v>
      </c>
      <c r="E259" s="74" t="s">
        <v>213</v>
      </c>
      <c r="F259" s="78" t="s">
        <v>190</v>
      </c>
    </row>
    <row r="260" spans="1:6" s="32" customFormat="1" ht="30">
      <c r="A260" s="76" t="s">
        <v>622</v>
      </c>
      <c r="B260" s="286">
        <f t="shared" si="7"/>
        <v>1100</v>
      </c>
      <c r="C260" s="74">
        <v>0</v>
      </c>
      <c r="D260" s="74">
        <v>1100</v>
      </c>
      <c r="E260" s="74" t="s">
        <v>213</v>
      </c>
      <c r="F260" s="78" t="s">
        <v>190</v>
      </c>
    </row>
    <row r="261" spans="1:6" s="32" customFormat="1" ht="45">
      <c r="A261" s="76" t="s">
        <v>826</v>
      </c>
      <c r="B261" s="286">
        <f t="shared" si="7"/>
        <v>4200</v>
      </c>
      <c r="C261" s="74">
        <v>0</v>
      </c>
      <c r="D261" s="74">
        <v>4200</v>
      </c>
      <c r="E261" s="74" t="s">
        <v>213</v>
      </c>
      <c r="F261" s="78" t="s">
        <v>190</v>
      </c>
    </row>
    <row r="262" spans="1:6" s="32" customFormat="1" ht="15">
      <c r="A262" s="76" t="s">
        <v>381</v>
      </c>
      <c r="B262" s="286">
        <f t="shared" si="7"/>
        <v>3200</v>
      </c>
      <c r="C262" s="74">
        <v>0</v>
      </c>
      <c r="D262" s="74">
        <v>3200</v>
      </c>
      <c r="E262" s="74" t="s">
        <v>213</v>
      </c>
      <c r="F262" s="78" t="s">
        <v>190</v>
      </c>
    </row>
    <row r="263" spans="1:6" s="32" customFormat="1" ht="30">
      <c r="A263" s="76" t="s">
        <v>869</v>
      </c>
      <c r="B263" s="286">
        <f t="shared" si="7"/>
        <v>2000</v>
      </c>
      <c r="C263" s="74">
        <v>0</v>
      </c>
      <c r="D263" s="74">
        <v>2000</v>
      </c>
      <c r="E263" s="74" t="s">
        <v>213</v>
      </c>
      <c r="F263" s="78" t="s">
        <v>190</v>
      </c>
    </row>
    <row r="264" spans="1:6" s="23" customFormat="1" ht="30">
      <c r="A264" s="118" t="s">
        <v>382</v>
      </c>
      <c r="B264" s="286">
        <f t="shared" si="7"/>
        <v>2500</v>
      </c>
      <c r="C264" s="102">
        <v>0</v>
      </c>
      <c r="D264" s="102">
        <v>2500</v>
      </c>
      <c r="E264" s="102" t="s">
        <v>213</v>
      </c>
      <c r="F264" s="108" t="s">
        <v>190</v>
      </c>
    </row>
    <row r="265" spans="1:6" s="23" customFormat="1" ht="30">
      <c r="A265" s="118" t="s">
        <v>721</v>
      </c>
      <c r="B265" s="286">
        <f t="shared" si="7"/>
        <v>15000</v>
      </c>
      <c r="C265" s="102">
        <v>0</v>
      </c>
      <c r="D265" s="102">
        <v>15000</v>
      </c>
      <c r="E265" s="102" t="s">
        <v>81</v>
      </c>
      <c r="F265" s="108" t="s">
        <v>439</v>
      </c>
    </row>
    <row r="266" spans="1:6" s="23" customFormat="1" ht="15">
      <c r="A266" s="118" t="s">
        <v>623</v>
      </c>
      <c r="B266" s="286">
        <f t="shared" si="7"/>
        <v>9000</v>
      </c>
      <c r="C266" s="102">
        <v>0</v>
      </c>
      <c r="D266" s="102">
        <v>9000</v>
      </c>
      <c r="E266" s="102" t="s">
        <v>213</v>
      </c>
      <c r="F266" s="104" t="s">
        <v>582</v>
      </c>
    </row>
    <row r="267" spans="1:6" s="23" customFormat="1" ht="36" customHeight="1">
      <c r="A267" s="118" t="s">
        <v>383</v>
      </c>
      <c r="B267" s="286">
        <f t="shared" si="7"/>
        <v>1380</v>
      </c>
      <c r="C267" s="102">
        <v>0</v>
      </c>
      <c r="D267" s="102">
        <v>1380</v>
      </c>
      <c r="E267" s="102" t="s">
        <v>213</v>
      </c>
      <c r="F267" s="108" t="s">
        <v>190</v>
      </c>
    </row>
    <row r="268" spans="1:6" s="23" customFormat="1" ht="30">
      <c r="A268" s="118" t="s">
        <v>624</v>
      </c>
      <c r="B268" s="286">
        <f t="shared" si="7"/>
        <v>1200</v>
      </c>
      <c r="C268" s="102">
        <v>0</v>
      </c>
      <c r="D268" s="102">
        <v>1200</v>
      </c>
      <c r="E268" s="102" t="s">
        <v>213</v>
      </c>
      <c r="F268" s="108" t="s">
        <v>190</v>
      </c>
    </row>
    <row r="269" spans="1:6" s="23" customFormat="1" ht="30">
      <c r="A269" s="118" t="s">
        <v>827</v>
      </c>
      <c r="B269" s="286">
        <f t="shared" si="7"/>
        <v>2250</v>
      </c>
      <c r="C269" s="102">
        <v>0</v>
      </c>
      <c r="D269" s="102">
        <v>2250</v>
      </c>
      <c r="E269" s="102" t="s">
        <v>213</v>
      </c>
      <c r="F269" s="108" t="s">
        <v>190</v>
      </c>
    </row>
    <row r="270" spans="1:6" s="23" customFormat="1" ht="15">
      <c r="A270" s="118" t="s">
        <v>870</v>
      </c>
      <c r="B270" s="286">
        <f t="shared" si="7"/>
        <v>16000</v>
      </c>
      <c r="C270" s="102">
        <v>0</v>
      </c>
      <c r="D270" s="102">
        <v>16000</v>
      </c>
      <c r="E270" s="102" t="s">
        <v>81</v>
      </c>
      <c r="F270" s="104" t="s">
        <v>190</v>
      </c>
    </row>
    <row r="271" spans="1:6" s="23" customFormat="1" ht="30">
      <c r="A271" s="118" t="s">
        <v>384</v>
      </c>
      <c r="B271" s="286">
        <f t="shared" si="7"/>
        <v>1000</v>
      </c>
      <c r="C271" s="102">
        <v>0</v>
      </c>
      <c r="D271" s="102">
        <v>1000</v>
      </c>
      <c r="E271" s="102" t="s">
        <v>84</v>
      </c>
      <c r="F271" s="104" t="s">
        <v>190</v>
      </c>
    </row>
    <row r="272" spans="1:6" s="23" customFormat="1" ht="30">
      <c r="A272" s="118" t="s">
        <v>828</v>
      </c>
      <c r="B272" s="286">
        <f t="shared" si="7"/>
        <v>2843</v>
      </c>
      <c r="C272" s="102">
        <v>0</v>
      </c>
      <c r="D272" s="102">
        <v>2843</v>
      </c>
      <c r="E272" s="102" t="s">
        <v>85</v>
      </c>
      <c r="F272" s="104" t="s">
        <v>190</v>
      </c>
    </row>
    <row r="273" spans="1:6" s="23" customFormat="1" ht="30">
      <c r="A273" s="118" t="s">
        <v>625</v>
      </c>
      <c r="B273" s="286">
        <f t="shared" si="7"/>
        <v>140</v>
      </c>
      <c r="C273" s="102">
        <v>0</v>
      </c>
      <c r="D273" s="102">
        <v>140</v>
      </c>
      <c r="E273" s="102" t="s">
        <v>81</v>
      </c>
      <c r="F273" s="104" t="s">
        <v>190</v>
      </c>
    </row>
    <row r="274" spans="1:6" s="23" customFormat="1" ht="15">
      <c r="A274" s="118" t="s">
        <v>626</v>
      </c>
      <c r="B274" s="286">
        <f t="shared" si="7"/>
        <v>196.5</v>
      </c>
      <c r="C274" s="102">
        <v>0</v>
      </c>
      <c r="D274" s="102">
        <v>196.5</v>
      </c>
      <c r="E274" s="102" t="s">
        <v>81</v>
      </c>
      <c r="F274" s="104" t="s">
        <v>190</v>
      </c>
    </row>
    <row r="275" spans="1:6" s="23" customFormat="1" ht="15.75">
      <c r="A275" s="113" t="s">
        <v>627</v>
      </c>
      <c r="B275" s="286">
        <f t="shared" si="7"/>
        <v>1041</v>
      </c>
      <c r="C275" s="102">
        <v>0</v>
      </c>
      <c r="D275" s="102">
        <v>1041</v>
      </c>
      <c r="E275" s="102" t="s">
        <v>81</v>
      </c>
      <c r="F275" s="104" t="s">
        <v>190</v>
      </c>
    </row>
    <row r="276" spans="1:6" s="23" customFormat="1" ht="15.75">
      <c r="A276" s="113" t="s">
        <v>628</v>
      </c>
      <c r="B276" s="286">
        <f t="shared" si="7"/>
        <v>1041</v>
      </c>
      <c r="C276" s="102">
        <v>0</v>
      </c>
      <c r="D276" s="102">
        <v>1041</v>
      </c>
      <c r="E276" s="102" t="s">
        <v>81</v>
      </c>
      <c r="F276" s="104" t="s">
        <v>190</v>
      </c>
    </row>
    <row r="277" spans="1:6" s="23" customFormat="1" ht="30">
      <c r="A277" s="101" t="s">
        <v>664</v>
      </c>
      <c r="B277" s="286">
        <f t="shared" si="7"/>
        <v>163.8</v>
      </c>
      <c r="C277" s="102">
        <v>0</v>
      </c>
      <c r="D277" s="102">
        <v>163.8</v>
      </c>
      <c r="E277" s="102" t="s">
        <v>81</v>
      </c>
      <c r="F277" s="104" t="s">
        <v>190</v>
      </c>
    </row>
    <row r="278" spans="1:6" s="23" customFormat="1" ht="30">
      <c r="A278" s="101" t="s">
        <v>722</v>
      </c>
      <c r="B278" s="286">
        <f t="shared" si="7"/>
        <v>115</v>
      </c>
      <c r="C278" s="102">
        <v>0</v>
      </c>
      <c r="D278" s="102">
        <v>115</v>
      </c>
      <c r="E278" s="102" t="s">
        <v>81</v>
      </c>
      <c r="F278" s="104" t="s">
        <v>190</v>
      </c>
    </row>
    <row r="279" spans="1:6" s="23" customFormat="1" ht="30">
      <c r="A279" s="101" t="s">
        <v>385</v>
      </c>
      <c r="B279" s="286">
        <f t="shared" si="7"/>
        <v>10000</v>
      </c>
      <c r="C279" s="102">
        <v>0</v>
      </c>
      <c r="D279" s="102">
        <v>10000</v>
      </c>
      <c r="E279" s="102" t="s">
        <v>81</v>
      </c>
      <c r="F279" s="104" t="s">
        <v>190</v>
      </c>
    </row>
    <row r="280" spans="1:6" s="23" customFormat="1" ht="30">
      <c r="A280" s="101" t="s">
        <v>250</v>
      </c>
      <c r="B280" s="286">
        <f t="shared" si="7"/>
        <v>1070</v>
      </c>
      <c r="C280" s="102">
        <v>0</v>
      </c>
      <c r="D280" s="102">
        <v>1070</v>
      </c>
      <c r="E280" s="102" t="s">
        <v>81</v>
      </c>
      <c r="F280" s="104" t="s">
        <v>190</v>
      </c>
    </row>
    <row r="281" spans="1:6" s="23" customFormat="1" ht="15.75">
      <c r="A281" s="101" t="s">
        <v>629</v>
      </c>
      <c r="B281" s="286">
        <f t="shared" si="7"/>
        <v>105</v>
      </c>
      <c r="C281" s="102">
        <v>0</v>
      </c>
      <c r="D281" s="102">
        <v>105</v>
      </c>
      <c r="E281" s="102" t="s">
        <v>81</v>
      </c>
      <c r="F281" s="104" t="s">
        <v>190</v>
      </c>
    </row>
    <row r="282" spans="1:6" s="23" customFormat="1" ht="17.25" customHeight="1">
      <c r="A282" s="118" t="s">
        <v>858</v>
      </c>
      <c r="B282" s="286">
        <f>SUM(B258:B281)</f>
        <v>109893.3</v>
      </c>
      <c r="C282" s="102">
        <f>SUM(C258:C281)</f>
        <v>0</v>
      </c>
      <c r="D282" s="102">
        <f>SUM(D258:D281)</f>
        <v>109893.3</v>
      </c>
      <c r="E282" s="114"/>
      <c r="F282" s="114"/>
    </row>
    <row r="283" spans="1:6" s="268" customFormat="1" ht="19.5" customHeight="1">
      <c r="A283" s="265" t="s">
        <v>259</v>
      </c>
      <c r="B283" s="289"/>
      <c r="C283" s="266"/>
      <c r="D283" s="266"/>
      <c r="E283" s="266"/>
      <c r="F283" s="267"/>
    </row>
    <row r="284" spans="1:6" s="23" customFormat="1" ht="30">
      <c r="A284" s="118" t="s">
        <v>630</v>
      </c>
      <c r="B284" s="286">
        <f>+C284+D284</f>
        <v>460</v>
      </c>
      <c r="C284" s="102">
        <v>0</v>
      </c>
      <c r="D284" s="102">
        <v>460</v>
      </c>
      <c r="E284" s="102" t="s">
        <v>213</v>
      </c>
      <c r="F284" s="104" t="s">
        <v>190</v>
      </c>
    </row>
    <row r="285" spans="1:6" s="23" customFormat="1" ht="30">
      <c r="A285" s="118" t="s">
        <v>386</v>
      </c>
      <c r="B285" s="286">
        <f aca="true" t="shared" si="8" ref="B285:B325">+C285+D285</f>
        <v>430</v>
      </c>
      <c r="C285" s="102">
        <v>0</v>
      </c>
      <c r="D285" s="102">
        <v>430</v>
      </c>
      <c r="E285" s="102" t="s">
        <v>213</v>
      </c>
      <c r="F285" s="104" t="s">
        <v>190</v>
      </c>
    </row>
    <row r="286" spans="1:6" s="23" customFormat="1" ht="30">
      <c r="A286" s="118" t="s">
        <v>631</v>
      </c>
      <c r="B286" s="286">
        <f t="shared" si="8"/>
        <v>500</v>
      </c>
      <c r="C286" s="102">
        <v>0</v>
      </c>
      <c r="D286" s="102">
        <v>500</v>
      </c>
      <c r="E286" s="102" t="s">
        <v>213</v>
      </c>
      <c r="F286" s="104" t="s">
        <v>190</v>
      </c>
    </row>
    <row r="287" spans="1:6" s="23" customFormat="1" ht="15">
      <c r="A287" s="118" t="s">
        <v>632</v>
      </c>
      <c r="B287" s="286">
        <f t="shared" si="8"/>
        <v>1970</v>
      </c>
      <c r="C287" s="102">
        <v>0</v>
      </c>
      <c r="D287" s="102">
        <v>1970</v>
      </c>
      <c r="E287" s="102" t="s">
        <v>213</v>
      </c>
      <c r="F287" s="104" t="s">
        <v>190</v>
      </c>
    </row>
    <row r="288" spans="1:6" s="23" customFormat="1" ht="30">
      <c r="A288" s="118" t="s">
        <v>633</v>
      </c>
      <c r="B288" s="286">
        <f t="shared" si="8"/>
        <v>430</v>
      </c>
      <c r="C288" s="102">
        <v>0</v>
      </c>
      <c r="D288" s="102">
        <v>430</v>
      </c>
      <c r="E288" s="102" t="s">
        <v>213</v>
      </c>
      <c r="F288" s="104" t="s">
        <v>190</v>
      </c>
    </row>
    <row r="289" spans="1:6" s="23" customFormat="1" ht="15">
      <c r="A289" s="118" t="s">
        <v>634</v>
      </c>
      <c r="B289" s="286">
        <f t="shared" si="8"/>
        <v>1200</v>
      </c>
      <c r="C289" s="102">
        <v>0</v>
      </c>
      <c r="D289" s="102">
        <v>1200</v>
      </c>
      <c r="E289" s="102" t="s">
        <v>213</v>
      </c>
      <c r="F289" s="104" t="s">
        <v>190</v>
      </c>
    </row>
    <row r="290" spans="1:6" s="23" customFormat="1" ht="60">
      <c r="A290" s="118" t="s">
        <v>829</v>
      </c>
      <c r="B290" s="286">
        <f t="shared" si="8"/>
        <v>980</v>
      </c>
      <c r="C290" s="102">
        <v>0</v>
      </c>
      <c r="D290" s="102">
        <v>980</v>
      </c>
      <c r="E290" s="102" t="s">
        <v>213</v>
      </c>
      <c r="F290" s="104" t="s">
        <v>190</v>
      </c>
    </row>
    <row r="291" spans="1:6" s="23" customFormat="1" ht="30">
      <c r="A291" s="118" t="s">
        <v>387</v>
      </c>
      <c r="B291" s="286">
        <f t="shared" si="8"/>
        <v>1650</v>
      </c>
      <c r="C291" s="102">
        <v>0</v>
      </c>
      <c r="D291" s="102">
        <v>1650</v>
      </c>
      <c r="E291" s="102" t="s">
        <v>213</v>
      </c>
      <c r="F291" s="104" t="s">
        <v>190</v>
      </c>
    </row>
    <row r="292" spans="1:6" s="23" customFormat="1" ht="15">
      <c r="A292" s="118" t="s">
        <v>723</v>
      </c>
      <c r="B292" s="286">
        <f t="shared" si="8"/>
        <v>10000</v>
      </c>
      <c r="C292" s="102">
        <v>0</v>
      </c>
      <c r="D292" s="102">
        <v>10000</v>
      </c>
      <c r="E292" s="102" t="s">
        <v>213</v>
      </c>
      <c r="F292" s="119" t="s">
        <v>173</v>
      </c>
    </row>
    <row r="293" spans="1:6" s="23" customFormat="1" ht="15.75">
      <c r="A293" s="113" t="s">
        <v>388</v>
      </c>
      <c r="B293" s="286">
        <f t="shared" si="8"/>
        <v>10000</v>
      </c>
      <c r="C293" s="102">
        <v>0</v>
      </c>
      <c r="D293" s="102">
        <v>10000</v>
      </c>
      <c r="E293" s="102" t="s">
        <v>213</v>
      </c>
      <c r="F293" s="108" t="s">
        <v>567</v>
      </c>
    </row>
    <row r="294" spans="1:6" s="23" customFormat="1" ht="15.75">
      <c r="A294" s="113" t="s">
        <v>724</v>
      </c>
      <c r="B294" s="286">
        <f t="shared" si="8"/>
        <v>25000</v>
      </c>
      <c r="C294" s="102">
        <v>0</v>
      </c>
      <c r="D294" s="102">
        <v>25000</v>
      </c>
      <c r="E294" s="102" t="s">
        <v>81</v>
      </c>
      <c r="F294" s="108" t="s">
        <v>69</v>
      </c>
    </row>
    <row r="295" spans="1:6" s="23" customFormat="1" ht="15.75">
      <c r="A295" s="113" t="s">
        <v>251</v>
      </c>
      <c r="B295" s="286">
        <f t="shared" si="8"/>
        <v>663</v>
      </c>
      <c r="C295" s="102">
        <v>0</v>
      </c>
      <c r="D295" s="102">
        <v>663</v>
      </c>
      <c r="E295" s="102" t="s">
        <v>213</v>
      </c>
      <c r="F295" s="104" t="s">
        <v>190</v>
      </c>
    </row>
    <row r="296" spans="1:6" s="23" customFormat="1" ht="15.75">
      <c r="A296" s="113" t="s">
        <v>389</v>
      </c>
      <c r="B296" s="286">
        <f t="shared" si="8"/>
        <v>500</v>
      </c>
      <c r="C296" s="102">
        <v>0</v>
      </c>
      <c r="D296" s="102">
        <v>500</v>
      </c>
      <c r="E296" s="102" t="s">
        <v>213</v>
      </c>
      <c r="F296" s="104" t="s">
        <v>190</v>
      </c>
    </row>
    <row r="297" spans="1:6" s="23" customFormat="1" ht="30">
      <c r="A297" s="101" t="s">
        <v>725</v>
      </c>
      <c r="B297" s="286">
        <f t="shared" si="8"/>
        <v>1800</v>
      </c>
      <c r="C297" s="102">
        <v>0</v>
      </c>
      <c r="D297" s="102">
        <v>1800</v>
      </c>
      <c r="E297" s="102" t="s">
        <v>81</v>
      </c>
      <c r="F297" s="104" t="s">
        <v>190</v>
      </c>
    </row>
    <row r="298" spans="1:6" s="120" customFormat="1" ht="15.75">
      <c r="A298" s="101" t="s">
        <v>96</v>
      </c>
      <c r="B298" s="286">
        <f t="shared" si="8"/>
        <v>7400</v>
      </c>
      <c r="C298" s="102">
        <v>0</v>
      </c>
      <c r="D298" s="102">
        <v>7400</v>
      </c>
      <c r="E298" s="102" t="s">
        <v>81</v>
      </c>
      <c r="F298" s="104" t="s">
        <v>190</v>
      </c>
    </row>
    <row r="299" spans="1:6" s="120" customFormat="1" ht="15.75">
      <c r="A299" s="101" t="s">
        <v>252</v>
      </c>
      <c r="B299" s="286">
        <f t="shared" si="8"/>
        <v>340.9</v>
      </c>
      <c r="C299" s="102">
        <v>0</v>
      </c>
      <c r="D299" s="102">
        <v>340.9</v>
      </c>
      <c r="E299" s="102" t="s">
        <v>81</v>
      </c>
      <c r="F299" s="104" t="s">
        <v>190</v>
      </c>
    </row>
    <row r="300" spans="1:6" s="106" customFormat="1" ht="45">
      <c r="A300" s="101" t="s">
        <v>635</v>
      </c>
      <c r="B300" s="286">
        <f t="shared" si="8"/>
        <v>370</v>
      </c>
      <c r="C300" s="102">
        <v>0</v>
      </c>
      <c r="D300" s="102">
        <v>370</v>
      </c>
      <c r="E300" s="102" t="s">
        <v>81</v>
      </c>
      <c r="F300" s="104" t="s">
        <v>190</v>
      </c>
    </row>
    <row r="301" spans="1:6" s="106" customFormat="1" ht="15.75">
      <c r="A301" s="101" t="s">
        <v>636</v>
      </c>
      <c r="B301" s="286">
        <f t="shared" si="8"/>
        <v>250</v>
      </c>
      <c r="C301" s="102">
        <v>0</v>
      </c>
      <c r="D301" s="102">
        <v>250</v>
      </c>
      <c r="E301" s="102" t="s">
        <v>81</v>
      </c>
      <c r="F301" s="104" t="s">
        <v>190</v>
      </c>
    </row>
    <row r="302" spans="1:6" s="106" customFormat="1" ht="30">
      <c r="A302" s="101" t="s">
        <v>390</v>
      </c>
      <c r="B302" s="286">
        <f t="shared" si="8"/>
        <v>1700</v>
      </c>
      <c r="C302" s="102">
        <v>0</v>
      </c>
      <c r="D302" s="102">
        <v>1700</v>
      </c>
      <c r="E302" s="102" t="s">
        <v>81</v>
      </c>
      <c r="F302" s="104" t="s">
        <v>190</v>
      </c>
    </row>
    <row r="303" spans="1:6" s="106" customFormat="1" ht="30">
      <c r="A303" s="101" t="s">
        <v>726</v>
      </c>
      <c r="B303" s="286">
        <f t="shared" si="8"/>
        <v>135</v>
      </c>
      <c r="C303" s="102">
        <v>0</v>
      </c>
      <c r="D303" s="102">
        <v>135</v>
      </c>
      <c r="E303" s="102" t="s">
        <v>81</v>
      </c>
      <c r="F303" s="104" t="s">
        <v>190</v>
      </c>
    </row>
    <row r="304" spans="1:6" s="106" customFormat="1" ht="30">
      <c r="A304" s="101" t="s">
        <v>727</v>
      </c>
      <c r="B304" s="286">
        <f t="shared" si="8"/>
        <v>153</v>
      </c>
      <c r="C304" s="102">
        <v>0</v>
      </c>
      <c r="D304" s="102">
        <v>153</v>
      </c>
      <c r="E304" s="102" t="s">
        <v>81</v>
      </c>
      <c r="F304" s="104" t="s">
        <v>190</v>
      </c>
    </row>
    <row r="305" spans="1:6" s="106" customFormat="1" ht="15.75">
      <c r="A305" s="101" t="s">
        <v>637</v>
      </c>
      <c r="B305" s="286">
        <f t="shared" si="8"/>
        <v>870</v>
      </c>
      <c r="C305" s="102">
        <v>0</v>
      </c>
      <c r="D305" s="102">
        <v>870</v>
      </c>
      <c r="E305" s="102" t="s">
        <v>81</v>
      </c>
      <c r="F305" s="104" t="s">
        <v>190</v>
      </c>
    </row>
    <row r="306" spans="1:6" s="106" customFormat="1" ht="15.75">
      <c r="A306" s="101" t="s">
        <v>871</v>
      </c>
      <c r="B306" s="286">
        <f t="shared" si="8"/>
        <v>4500</v>
      </c>
      <c r="C306" s="102">
        <v>0</v>
      </c>
      <c r="D306" s="102">
        <v>4500</v>
      </c>
      <c r="E306" s="102" t="s">
        <v>81</v>
      </c>
      <c r="F306" s="104" t="s">
        <v>190</v>
      </c>
    </row>
    <row r="307" spans="1:6" s="106" customFormat="1" ht="30">
      <c r="A307" s="101" t="s">
        <v>763</v>
      </c>
      <c r="B307" s="286">
        <f t="shared" si="8"/>
        <v>1360.9</v>
      </c>
      <c r="C307" s="102">
        <v>0</v>
      </c>
      <c r="D307" s="102">
        <v>1360.9</v>
      </c>
      <c r="E307" s="102" t="s">
        <v>213</v>
      </c>
      <c r="F307" s="104" t="s">
        <v>190</v>
      </c>
    </row>
    <row r="308" spans="1:6" s="106" customFormat="1" ht="15.75">
      <c r="A308" s="101" t="s">
        <v>872</v>
      </c>
      <c r="B308" s="286">
        <f t="shared" si="8"/>
        <v>153.1</v>
      </c>
      <c r="C308" s="102">
        <v>0</v>
      </c>
      <c r="D308" s="102">
        <v>153.1</v>
      </c>
      <c r="E308" s="102" t="s">
        <v>81</v>
      </c>
      <c r="F308" s="104" t="s">
        <v>190</v>
      </c>
    </row>
    <row r="309" spans="1:6" s="106" customFormat="1" ht="30">
      <c r="A309" s="101" t="s">
        <v>502</v>
      </c>
      <c r="B309" s="286">
        <f t="shared" si="8"/>
        <v>262.5</v>
      </c>
      <c r="C309" s="102">
        <v>0</v>
      </c>
      <c r="D309" s="102">
        <v>262.5</v>
      </c>
      <c r="E309" s="102" t="s">
        <v>81</v>
      </c>
      <c r="F309" s="104" t="s">
        <v>190</v>
      </c>
    </row>
    <row r="310" spans="1:6" s="106" customFormat="1" ht="15.75">
      <c r="A310" s="101" t="s">
        <v>638</v>
      </c>
      <c r="B310" s="286">
        <f t="shared" si="8"/>
        <v>6000</v>
      </c>
      <c r="C310" s="102">
        <v>0</v>
      </c>
      <c r="D310" s="102">
        <v>6000</v>
      </c>
      <c r="E310" s="102" t="s">
        <v>81</v>
      </c>
      <c r="F310" s="104" t="s">
        <v>109</v>
      </c>
    </row>
    <row r="311" spans="1:6" s="106" customFormat="1" ht="30">
      <c r="A311" s="101" t="s">
        <v>391</v>
      </c>
      <c r="B311" s="286">
        <f t="shared" si="8"/>
        <v>2650</v>
      </c>
      <c r="C311" s="102">
        <v>0</v>
      </c>
      <c r="D311" s="102">
        <v>2650</v>
      </c>
      <c r="E311" s="102" t="s">
        <v>81</v>
      </c>
      <c r="F311" s="104" t="s">
        <v>190</v>
      </c>
    </row>
    <row r="312" spans="1:6" s="106" customFormat="1" ht="27.75" customHeight="1">
      <c r="A312" s="109" t="s">
        <v>639</v>
      </c>
      <c r="B312" s="286">
        <f t="shared" si="8"/>
        <v>10000</v>
      </c>
      <c r="C312" s="102">
        <v>0</v>
      </c>
      <c r="D312" s="102">
        <v>10000</v>
      </c>
      <c r="E312" s="102" t="s">
        <v>81</v>
      </c>
      <c r="F312" s="104" t="s">
        <v>162</v>
      </c>
    </row>
    <row r="313" spans="1:6" s="106" customFormat="1" ht="27.75" customHeight="1">
      <c r="A313" s="109" t="s">
        <v>640</v>
      </c>
      <c r="B313" s="286">
        <f t="shared" si="8"/>
        <v>155</v>
      </c>
      <c r="C313" s="102">
        <v>0</v>
      </c>
      <c r="D313" s="102">
        <v>155</v>
      </c>
      <c r="E313" s="102" t="s">
        <v>81</v>
      </c>
      <c r="F313" s="104" t="s">
        <v>190</v>
      </c>
    </row>
    <row r="314" spans="1:6" s="106" customFormat="1" ht="27.75" customHeight="1">
      <c r="A314" s="109" t="s">
        <v>641</v>
      </c>
      <c r="B314" s="286">
        <f t="shared" si="8"/>
        <v>2600</v>
      </c>
      <c r="C314" s="102">
        <v>0</v>
      </c>
      <c r="D314" s="102">
        <v>2600</v>
      </c>
      <c r="E314" s="102" t="s">
        <v>81</v>
      </c>
      <c r="F314" s="104" t="s">
        <v>190</v>
      </c>
    </row>
    <row r="315" spans="1:6" s="106" customFormat="1" ht="33" customHeight="1">
      <c r="A315" s="109" t="s">
        <v>830</v>
      </c>
      <c r="B315" s="286">
        <f t="shared" si="8"/>
        <v>612.81</v>
      </c>
      <c r="C315" s="102">
        <v>0</v>
      </c>
      <c r="D315" s="102">
        <v>612.81</v>
      </c>
      <c r="E315" s="102" t="s">
        <v>81</v>
      </c>
      <c r="F315" s="104" t="s">
        <v>190</v>
      </c>
    </row>
    <row r="316" spans="1:6" s="106" customFormat="1" ht="34.5" customHeight="1">
      <c r="A316" s="109" t="s">
        <v>131</v>
      </c>
      <c r="B316" s="286">
        <f t="shared" si="8"/>
        <v>400</v>
      </c>
      <c r="C316" s="102">
        <v>0</v>
      </c>
      <c r="D316" s="102">
        <v>400</v>
      </c>
      <c r="E316" s="102" t="s">
        <v>81</v>
      </c>
      <c r="F316" s="104" t="s">
        <v>190</v>
      </c>
    </row>
    <row r="317" spans="1:6" s="106" customFormat="1" ht="33" customHeight="1">
      <c r="A317" s="109" t="s">
        <v>642</v>
      </c>
      <c r="B317" s="286">
        <f t="shared" si="8"/>
        <v>430</v>
      </c>
      <c r="C317" s="102">
        <v>0</v>
      </c>
      <c r="D317" s="102">
        <v>430</v>
      </c>
      <c r="E317" s="102" t="s">
        <v>81</v>
      </c>
      <c r="F317" s="104" t="s">
        <v>190</v>
      </c>
    </row>
    <row r="318" spans="1:6" s="106" customFormat="1" ht="57.75" customHeight="1">
      <c r="A318" s="109" t="s">
        <v>831</v>
      </c>
      <c r="B318" s="286">
        <f t="shared" si="8"/>
        <v>150</v>
      </c>
      <c r="C318" s="102">
        <v>0</v>
      </c>
      <c r="D318" s="102">
        <v>150</v>
      </c>
      <c r="E318" s="102" t="s">
        <v>81</v>
      </c>
      <c r="F318" s="104" t="s">
        <v>190</v>
      </c>
    </row>
    <row r="319" spans="1:6" s="106" customFormat="1" ht="27.75" customHeight="1">
      <c r="A319" s="109" t="s">
        <v>643</v>
      </c>
      <c r="B319" s="286">
        <f t="shared" si="8"/>
        <v>798.3</v>
      </c>
      <c r="C319" s="102">
        <v>0</v>
      </c>
      <c r="D319" s="102">
        <v>798.3</v>
      </c>
      <c r="E319" s="102" t="s">
        <v>81</v>
      </c>
      <c r="F319" s="104" t="s">
        <v>190</v>
      </c>
    </row>
    <row r="320" spans="1:6" s="106" customFormat="1" ht="27.75" customHeight="1">
      <c r="A320" s="109" t="s">
        <v>392</v>
      </c>
      <c r="B320" s="286">
        <f t="shared" si="8"/>
        <v>2520</v>
      </c>
      <c r="C320" s="102">
        <v>0</v>
      </c>
      <c r="D320" s="102">
        <v>2520</v>
      </c>
      <c r="E320" s="102" t="s">
        <v>81</v>
      </c>
      <c r="F320" s="104" t="s">
        <v>190</v>
      </c>
    </row>
    <row r="321" spans="1:6" s="106" customFormat="1" ht="27.75" customHeight="1">
      <c r="A321" s="116" t="s">
        <v>644</v>
      </c>
      <c r="B321" s="286">
        <f t="shared" si="8"/>
        <v>300</v>
      </c>
      <c r="C321" s="102">
        <v>0</v>
      </c>
      <c r="D321" s="102">
        <v>300</v>
      </c>
      <c r="E321" s="102" t="s">
        <v>81</v>
      </c>
      <c r="F321" s="104" t="s">
        <v>190</v>
      </c>
    </row>
    <row r="322" spans="1:6" s="106" customFormat="1" ht="27.75" customHeight="1">
      <c r="A322" s="117" t="s">
        <v>645</v>
      </c>
      <c r="B322" s="286">
        <f t="shared" si="8"/>
        <v>150</v>
      </c>
      <c r="C322" s="102">
        <v>0</v>
      </c>
      <c r="D322" s="102">
        <v>150</v>
      </c>
      <c r="E322" s="102" t="s">
        <v>81</v>
      </c>
      <c r="F322" s="104" t="s">
        <v>190</v>
      </c>
    </row>
    <row r="323" spans="1:6" s="106" customFormat="1" ht="27.75" customHeight="1">
      <c r="A323" s="109" t="s">
        <v>728</v>
      </c>
      <c r="B323" s="286">
        <f t="shared" si="8"/>
        <v>150</v>
      </c>
      <c r="C323" s="102">
        <v>0</v>
      </c>
      <c r="D323" s="102">
        <v>150</v>
      </c>
      <c r="E323" s="102" t="s">
        <v>81</v>
      </c>
      <c r="F323" s="104" t="s">
        <v>190</v>
      </c>
    </row>
    <row r="324" spans="1:6" s="106" customFormat="1" ht="51.75" customHeight="1">
      <c r="A324" s="109" t="s">
        <v>646</v>
      </c>
      <c r="B324" s="286">
        <f t="shared" si="8"/>
        <v>1200</v>
      </c>
      <c r="C324" s="102">
        <v>0</v>
      </c>
      <c r="D324" s="102">
        <v>1200</v>
      </c>
      <c r="E324" s="102" t="s">
        <v>81</v>
      </c>
      <c r="F324" s="104" t="s">
        <v>190</v>
      </c>
    </row>
    <row r="325" spans="1:6" s="106" customFormat="1" ht="41.25" customHeight="1">
      <c r="A325" s="109" t="s">
        <v>647</v>
      </c>
      <c r="B325" s="286">
        <f t="shared" si="8"/>
        <v>700</v>
      </c>
      <c r="C325" s="102">
        <v>30</v>
      </c>
      <c r="D325" s="102">
        <v>670</v>
      </c>
      <c r="E325" s="102" t="s">
        <v>81</v>
      </c>
      <c r="F325" s="104" t="s">
        <v>190</v>
      </c>
    </row>
    <row r="326" spans="1:14" s="23" customFormat="1" ht="16.5" customHeight="1">
      <c r="A326" s="118" t="s">
        <v>858</v>
      </c>
      <c r="B326" s="286">
        <f>SUM(B284:B325)</f>
        <v>101894.51</v>
      </c>
      <c r="C326" s="102">
        <f>SUM(C284:C325)</f>
        <v>30</v>
      </c>
      <c r="D326" s="102">
        <f>SUM(D284:D325)</f>
        <v>101864.51</v>
      </c>
      <c r="E326" s="114"/>
      <c r="F326" s="114"/>
      <c r="M326" s="121"/>
      <c r="N326" s="121"/>
    </row>
    <row r="327" spans="1:14" s="23" customFormat="1" ht="24.75" customHeight="1">
      <c r="A327" s="113" t="s">
        <v>873</v>
      </c>
      <c r="B327" s="293">
        <f>+B326+B282+B256+B218+B185+B142+B89+B48+B16</f>
        <v>2127626.188</v>
      </c>
      <c r="C327" s="139">
        <f>+C326+C282+C256+C218+C185+C142+C89+C48+C16</f>
        <v>24728</v>
      </c>
      <c r="D327" s="139">
        <f>+D326+D282+D256+D218+D185+D142+D89+D48+D16</f>
        <v>2102898.188</v>
      </c>
      <c r="E327" s="250"/>
      <c r="F327" s="123"/>
      <c r="M327" s="121"/>
      <c r="N327" s="121"/>
    </row>
    <row r="328" spans="1:14" s="128" customFormat="1" ht="14.25" customHeight="1">
      <c r="A328" s="124"/>
      <c r="B328" s="125"/>
      <c r="C328" s="125"/>
      <c r="D328" s="125"/>
      <c r="E328" s="126"/>
      <c r="F328" s="127"/>
      <c r="M328" s="121"/>
      <c r="N328" s="121"/>
    </row>
    <row r="329" spans="1:14" s="128" customFormat="1" ht="15" customHeight="1">
      <c r="A329" s="129"/>
      <c r="B329" s="129"/>
      <c r="C329" s="129"/>
      <c r="D329" s="129"/>
      <c r="E329" s="129"/>
      <c r="F329" s="130"/>
      <c r="M329" s="121"/>
      <c r="N329" s="121"/>
    </row>
    <row r="330" spans="1:8" s="23" customFormat="1" ht="15" customHeight="1">
      <c r="A330" s="131" t="s">
        <v>832</v>
      </c>
      <c r="B330" s="131"/>
      <c r="C330" s="131"/>
      <c r="D330" s="131"/>
      <c r="E330" s="131"/>
      <c r="F330" s="130"/>
      <c r="G330" s="132"/>
      <c r="H330" s="132"/>
    </row>
    <row r="331" spans="1:8" s="23" customFormat="1" ht="21" customHeight="1">
      <c r="A331" s="493" t="s">
        <v>286</v>
      </c>
      <c r="B331" s="494" t="s">
        <v>503</v>
      </c>
      <c r="C331" s="134" t="s">
        <v>393</v>
      </c>
      <c r="D331" s="496" t="s">
        <v>169</v>
      </c>
      <c r="E331" s="495" t="s">
        <v>729</v>
      </c>
      <c r="F331" s="495"/>
      <c r="G331" s="132"/>
      <c r="H331" s="132"/>
    </row>
    <row r="332" spans="1:6" s="23" customFormat="1" ht="15">
      <c r="A332" s="493"/>
      <c r="B332" s="494"/>
      <c r="C332" s="496" t="s">
        <v>70</v>
      </c>
      <c r="D332" s="498"/>
      <c r="E332" s="495"/>
      <c r="F332" s="495"/>
    </row>
    <row r="333" spans="1:6" s="23" customFormat="1" ht="15">
      <c r="A333" s="493"/>
      <c r="B333" s="494"/>
      <c r="C333" s="497"/>
      <c r="D333" s="497"/>
      <c r="E333" s="134" t="s">
        <v>215</v>
      </c>
      <c r="F333" s="133" t="s">
        <v>216</v>
      </c>
    </row>
    <row r="334" spans="1:6" s="23" customFormat="1" ht="15.75">
      <c r="A334" s="135" t="s">
        <v>406</v>
      </c>
      <c r="B334" s="136">
        <v>12</v>
      </c>
      <c r="C334" s="102">
        <f>+B16</f>
        <v>98549.9</v>
      </c>
      <c r="D334" s="137">
        <f>+C334*100/C343</f>
        <v>4.631917982389489</v>
      </c>
      <c r="E334" s="102">
        <f>+C16</f>
        <v>1330</v>
      </c>
      <c r="F334" s="102">
        <f>+D16</f>
        <v>97219.9</v>
      </c>
    </row>
    <row r="335" spans="1:6" s="23" customFormat="1" ht="15.75">
      <c r="A335" s="115" t="s">
        <v>505</v>
      </c>
      <c r="B335" s="136">
        <v>30</v>
      </c>
      <c r="C335" s="102">
        <f>+B48</f>
        <v>148436.86800000002</v>
      </c>
      <c r="D335" s="137">
        <f>+C335*100/C343</f>
        <v>6.976642270958925</v>
      </c>
      <c r="E335" s="102">
        <f>+C48</f>
        <v>3629</v>
      </c>
      <c r="F335" s="102">
        <f>+D48</f>
        <v>144807.86800000002</v>
      </c>
    </row>
    <row r="336" spans="1:6" s="23" customFormat="1" ht="15.75">
      <c r="A336" s="138" t="s">
        <v>394</v>
      </c>
      <c r="B336" s="136">
        <v>39</v>
      </c>
      <c r="C336" s="102">
        <f>+B89</f>
        <v>104583.18000000001</v>
      </c>
      <c r="D336" s="137">
        <f>+C336*100/C343</f>
        <v>4.915486592046027</v>
      </c>
      <c r="E336" s="139">
        <f>+C89</f>
        <v>1180</v>
      </c>
      <c r="F336" s="102">
        <f>+D89</f>
        <v>103403.18000000001</v>
      </c>
    </row>
    <row r="337" spans="1:6" s="23" customFormat="1" ht="15.75">
      <c r="A337" s="138" t="s">
        <v>506</v>
      </c>
      <c r="B337" s="136">
        <v>51</v>
      </c>
      <c r="C337" s="102">
        <f>+B142</f>
        <v>364322.93</v>
      </c>
      <c r="D337" s="137">
        <f>+C337*100/C343</f>
        <v>17.123446404956546</v>
      </c>
      <c r="E337" s="139">
        <f>+C142</f>
        <v>5428</v>
      </c>
      <c r="F337" s="102">
        <f>+D142</f>
        <v>358894.93</v>
      </c>
    </row>
    <row r="338" spans="1:6" s="23" customFormat="1" ht="15.75">
      <c r="A338" s="115" t="s">
        <v>214</v>
      </c>
      <c r="B338" s="136">
        <v>41</v>
      </c>
      <c r="C338" s="102">
        <f>+B185</f>
        <v>453677.1</v>
      </c>
      <c r="D338" s="137">
        <f>+C338*100/C343</f>
        <v>21.323158295323633</v>
      </c>
      <c r="E338" s="139">
        <f>+C185</f>
        <v>12200</v>
      </c>
      <c r="F338" s="102">
        <f>+D185</f>
        <v>441477.1</v>
      </c>
    </row>
    <row r="339" spans="1:6" s="23" customFormat="1" ht="15" customHeight="1">
      <c r="A339" s="115" t="s">
        <v>407</v>
      </c>
      <c r="B339" s="136">
        <v>31</v>
      </c>
      <c r="C339" s="102">
        <f>+B218</f>
        <v>679121.6000000001</v>
      </c>
      <c r="D339" s="137">
        <f>+C339*100/C343</f>
        <v>31.91921606484758</v>
      </c>
      <c r="E339" s="139">
        <f>+C218</f>
        <v>350</v>
      </c>
      <c r="F339" s="102">
        <f>+D218</f>
        <v>678771.6000000001</v>
      </c>
    </row>
    <row r="340" spans="1:6" s="23" customFormat="1" ht="15.75">
      <c r="A340" s="115" t="s">
        <v>171</v>
      </c>
      <c r="B340" s="136">
        <v>36</v>
      </c>
      <c r="C340" s="102">
        <f>+B256</f>
        <v>67146.79999999999</v>
      </c>
      <c r="D340" s="137">
        <f>+C340*100/C343</f>
        <v>3.1559491220174802</v>
      </c>
      <c r="E340" s="139">
        <f>+C256</f>
        <v>581</v>
      </c>
      <c r="F340" s="102">
        <f>+D256</f>
        <v>66565.79999999999</v>
      </c>
    </row>
    <row r="341" spans="1:6" s="23" customFormat="1" ht="15.75">
      <c r="A341" s="140" t="s">
        <v>507</v>
      </c>
      <c r="B341" s="136">
        <v>24</v>
      </c>
      <c r="C341" s="102">
        <f>+B282</f>
        <v>109893.3</v>
      </c>
      <c r="D341" s="137">
        <f>+C341*100/C343</f>
        <v>5.1650661483585765</v>
      </c>
      <c r="E341" s="139">
        <f>+C282</f>
        <v>0</v>
      </c>
      <c r="F341" s="102">
        <f>+D282</f>
        <v>109893.3</v>
      </c>
    </row>
    <row r="342" spans="1:6" s="23" customFormat="1" ht="15.75">
      <c r="A342" s="115" t="s">
        <v>259</v>
      </c>
      <c r="B342" s="136">
        <v>42</v>
      </c>
      <c r="C342" s="102">
        <f>+B326</f>
        <v>101894.51</v>
      </c>
      <c r="D342" s="137">
        <f>+C342*100/C343</f>
        <v>4.789117119101751</v>
      </c>
      <c r="E342" s="139">
        <f>+C326</f>
        <v>30</v>
      </c>
      <c r="F342" s="102">
        <f>+D326</f>
        <v>101864.51</v>
      </c>
    </row>
    <row r="343" spans="1:6" s="23" customFormat="1" ht="15">
      <c r="A343" s="118" t="s">
        <v>874</v>
      </c>
      <c r="B343" s="141">
        <f>SUM(B334:B342)</f>
        <v>306</v>
      </c>
      <c r="C343" s="122">
        <f>SUM(C334:C342)</f>
        <v>2127626.188</v>
      </c>
      <c r="D343" s="142">
        <f>SUM(D334:D342)</f>
        <v>100</v>
      </c>
      <c r="E343" s="122">
        <f>SUM(E334:E342)</f>
        <v>24728</v>
      </c>
      <c r="F343" s="143">
        <f>SUM(F334:F342)</f>
        <v>2102898.188</v>
      </c>
    </row>
    <row r="344" spans="1:6" s="23" customFormat="1" ht="15.75">
      <c r="A344" s="144"/>
      <c r="B344" s="145"/>
      <c r="C344" s="145"/>
      <c r="D344" s="145"/>
      <c r="E344" s="146"/>
      <c r="F344" s="147"/>
    </row>
    <row r="345" spans="1:6" s="23" customFormat="1" ht="15.75">
      <c r="A345" s="144"/>
      <c r="B345" s="145"/>
      <c r="C345" s="145"/>
      <c r="D345" s="145"/>
      <c r="E345" s="146"/>
      <c r="F345" s="147"/>
    </row>
    <row r="346" spans="1:6" s="23" customFormat="1" ht="15.75">
      <c r="A346" s="144"/>
      <c r="B346" s="145"/>
      <c r="C346" s="145"/>
      <c r="D346" s="145"/>
      <c r="E346" s="146"/>
      <c r="F346" s="147"/>
    </row>
    <row r="347" spans="1:6" s="23" customFormat="1" ht="15.75">
      <c r="A347" s="144"/>
      <c r="B347" s="145"/>
      <c r="C347" s="145"/>
      <c r="D347" s="145"/>
      <c r="E347" s="146"/>
      <c r="F347" s="147"/>
    </row>
    <row r="348" spans="1:6" s="23" customFormat="1" ht="15.75">
      <c r="A348" s="144"/>
      <c r="B348" s="145"/>
      <c r="C348" s="145"/>
      <c r="D348" s="145"/>
      <c r="E348" s="146"/>
      <c r="F348" s="147"/>
    </row>
    <row r="349" spans="1:6" s="23" customFormat="1" ht="15.75">
      <c r="A349" s="144"/>
      <c r="B349" s="145"/>
      <c r="C349" s="145"/>
      <c r="D349" s="145"/>
      <c r="E349" s="146"/>
      <c r="F349" s="147"/>
    </row>
    <row r="350" spans="1:6" s="23" customFormat="1" ht="15.75">
      <c r="A350" s="144"/>
      <c r="B350" s="145"/>
      <c r="C350" s="145"/>
      <c r="D350" s="145"/>
      <c r="E350" s="146"/>
      <c r="F350" s="147"/>
    </row>
    <row r="351" spans="1:6" s="23" customFormat="1" ht="15.75">
      <c r="A351" s="144"/>
      <c r="B351" s="145"/>
      <c r="C351" s="145"/>
      <c r="D351" s="145"/>
      <c r="E351" s="146"/>
      <c r="F351" s="147"/>
    </row>
    <row r="352" spans="1:6" s="23" customFormat="1" ht="15.75">
      <c r="A352" s="106"/>
      <c r="B352" s="145"/>
      <c r="C352" s="145"/>
      <c r="D352" s="145"/>
      <c r="E352" s="106"/>
      <c r="F352" s="106"/>
    </row>
    <row r="353" spans="1:6" s="23" customFormat="1" ht="15.75">
      <c r="A353" s="106"/>
      <c r="B353" s="145"/>
      <c r="C353" s="145"/>
      <c r="D353" s="145"/>
      <c r="E353" s="106"/>
      <c r="F353" s="106"/>
    </row>
    <row r="354" spans="1:6" s="23" customFormat="1" ht="15.75">
      <c r="A354" s="106"/>
      <c r="B354" s="145"/>
      <c r="C354" s="145"/>
      <c r="D354" s="145"/>
      <c r="E354" s="106"/>
      <c r="F354" s="106"/>
    </row>
    <row r="355" spans="1:6" s="23" customFormat="1" ht="15.75">
      <c r="A355" s="106"/>
      <c r="B355" s="145"/>
      <c r="C355" s="145"/>
      <c r="D355" s="145"/>
      <c r="E355" s="106"/>
      <c r="F355" s="106"/>
    </row>
    <row r="356" spans="1:6" s="23" customFormat="1" ht="15.75">
      <c r="A356" s="106"/>
      <c r="B356" s="145"/>
      <c r="C356" s="145"/>
      <c r="D356" s="145"/>
      <c r="E356" s="106"/>
      <c r="F356" s="106"/>
    </row>
    <row r="357" spans="1:6" s="23" customFormat="1" ht="15.75">
      <c r="A357" s="106"/>
      <c r="B357" s="145"/>
      <c r="C357" s="145"/>
      <c r="D357" s="145"/>
      <c r="E357" s="106"/>
      <c r="F357" s="106"/>
    </row>
    <row r="358" spans="1:6" s="23" customFormat="1" ht="15.75">
      <c r="A358" s="106"/>
      <c r="B358" s="145"/>
      <c r="C358" s="145"/>
      <c r="D358" s="145"/>
      <c r="E358" s="106"/>
      <c r="F358" s="106"/>
    </row>
    <row r="359" spans="1:6" s="23" customFormat="1" ht="15.75">
      <c r="A359" s="106"/>
      <c r="B359" s="145"/>
      <c r="C359" s="145"/>
      <c r="D359" s="145"/>
      <c r="E359" s="106"/>
      <c r="F359" s="106"/>
    </row>
    <row r="360" spans="1:6" s="23" customFormat="1" ht="15.75">
      <c r="A360" s="106"/>
      <c r="B360" s="145"/>
      <c r="C360" s="145"/>
      <c r="D360" s="145"/>
      <c r="E360" s="106"/>
      <c r="F360" s="106"/>
    </row>
    <row r="361" spans="1:6" s="23" customFormat="1" ht="15.75">
      <c r="A361" s="106"/>
      <c r="B361" s="145"/>
      <c r="C361" s="145"/>
      <c r="D361" s="145"/>
      <c r="E361" s="106"/>
      <c r="F361" s="106"/>
    </row>
    <row r="362" spans="1:6" s="23" customFormat="1" ht="15.75">
      <c r="A362" s="106"/>
      <c r="B362" s="145"/>
      <c r="C362" s="145"/>
      <c r="D362" s="145"/>
      <c r="E362" s="106"/>
      <c r="F362" s="106"/>
    </row>
    <row r="363" spans="1:6" s="23" customFormat="1" ht="15.75">
      <c r="A363" s="106"/>
      <c r="B363" s="145"/>
      <c r="C363" s="145"/>
      <c r="D363" s="145"/>
      <c r="E363" s="106"/>
      <c r="F363" s="106"/>
    </row>
    <row r="364" spans="1:6" s="23" customFormat="1" ht="15.75">
      <c r="A364" s="106"/>
      <c r="B364" s="145"/>
      <c r="C364" s="145"/>
      <c r="D364" s="145"/>
      <c r="E364" s="106"/>
      <c r="F364" s="106"/>
    </row>
    <row r="365" spans="1:6" s="23" customFormat="1" ht="15.75">
      <c r="A365" s="106"/>
      <c r="B365" s="145"/>
      <c r="C365" s="145"/>
      <c r="D365" s="145"/>
      <c r="E365" s="106"/>
      <c r="F365" s="106"/>
    </row>
    <row r="366" spans="1:6" s="23" customFormat="1" ht="15.75">
      <c r="A366" s="106"/>
      <c r="B366" s="145"/>
      <c r="C366" s="145"/>
      <c r="D366" s="145"/>
      <c r="E366" s="106"/>
      <c r="F366" s="106"/>
    </row>
    <row r="367" spans="1:6" s="23" customFormat="1" ht="15.75">
      <c r="A367" s="106"/>
      <c r="B367" s="145"/>
      <c r="C367" s="145"/>
      <c r="D367" s="145"/>
      <c r="E367" s="106"/>
      <c r="F367" s="106"/>
    </row>
    <row r="368" spans="1:6" s="23" customFormat="1" ht="15.75">
      <c r="A368" s="106"/>
      <c r="B368" s="145"/>
      <c r="C368" s="145"/>
      <c r="D368" s="145"/>
      <c r="E368" s="106"/>
      <c r="F368" s="106"/>
    </row>
    <row r="369" spans="1:6" s="23" customFormat="1" ht="15.75">
      <c r="A369" s="106"/>
      <c r="B369" s="145"/>
      <c r="C369" s="145"/>
      <c r="D369" s="145"/>
      <c r="E369" s="106"/>
      <c r="F369" s="106"/>
    </row>
    <row r="370" spans="1:6" s="23" customFormat="1" ht="15.75">
      <c r="A370" s="106"/>
      <c r="B370" s="145"/>
      <c r="C370" s="145"/>
      <c r="D370" s="145"/>
      <c r="E370" s="106"/>
      <c r="F370" s="106"/>
    </row>
    <row r="371" spans="1:6" s="23" customFormat="1" ht="15.75">
      <c r="A371" s="106"/>
      <c r="B371" s="145"/>
      <c r="C371" s="145"/>
      <c r="D371" s="145"/>
      <c r="E371" s="106"/>
      <c r="F371" s="106"/>
    </row>
    <row r="372" spans="1:6" s="23" customFormat="1" ht="15.75">
      <c r="A372" s="106"/>
      <c r="B372" s="145"/>
      <c r="C372" s="145"/>
      <c r="D372" s="145"/>
      <c r="E372" s="106"/>
      <c r="F372" s="106"/>
    </row>
    <row r="373" spans="1:6" s="23" customFormat="1" ht="15.75">
      <c r="A373" s="106"/>
      <c r="B373" s="145"/>
      <c r="C373" s="145"/>
      <c r="D373" s="145"/>
      <c r="E373" s="106"/>
      <c r="F373" s="106"/>
    </row>
    <row r="374" spans="1:6" s="23" customFormat="1" ht="15.75">
      <c r="A374" s="106"/>
      <c r="B374" s="145"/>
      <c r="C374" s="145"/>
      <c r="D374" s="145"/>
      <c r="E374" s="106"/>
      <c r="F374" s="106"/>
    </row>
    <row r="375" spans="1:6" s="23" customFormat="1" ht="15.75">
      <c r="A375" s="106"/>
      <c r="B375" s="145"/>
      <c r="C375" s="145"/>
      <c r="D375" s="145"/>
      <c r="E375" s="106"/>
      <c r="F375" s="106"/>
    </row>
    <row r="376" spans="1:6" s="23" customFormat="1" ht="15.75">
      <c r="A376" s="106"/>
      <c r="B376" s="145"/>
      <c r="C376" s="145"/>
      <c r="D376" s="145"/>
      <c r="E376" s="106"/>
      <c r="F376" s="106"/>
    </row>
    <row r="377" spans="1:6" s="23" customFormat="1" ht="15.75">
      <c r="A377" s="106"/>
      <c r="B377" s="145"/>
      <c r="C377" s="145"/>
      <c r="D377" s="145"/>
      <c r="E377" s="106"/>
      <c r="F377" s="106"/>
    </row>
    <row r="378" spans="1:6" s="23" customFormat="1" ht="15.75">
      <c r="A378" s="106"/>
      <c r="B378" s="145"/>
      <c r="C378" s="145"/>
      <c r="D378" s="145"/>
      <c r="E378" s="106"/>
      <c r="F378" s="106"/>
    </row>
    <row r="379" spans="1:6" s="23" customFormat="1" ht="15.75">
      <c r="A379" s="106"/>
      <c r="B379" s="145"/>
      <c r="C379" s="145"/>
      <c r="D379" s="145"/>
      <c r="E379" s="106"/>
      <c r="F379" s="106"/>
    </row>
    <row r="380" spans="1:6" s="23" customFormat="1" ht="15.75">
      <c r="A380" s="106"/>
      <c r="B380" s="145"/>
      <c r="C380" s="145"/>
      <c r="D380" s="145"/>
      <c r="E380" s="106"/>
      <c r="F380" s="106"/>
    </row>
    <row r="381" spans="1:6" s="23" customFormat="1" ht="15.75">
      <c r="A381" s="106"/>
      <c r="B381" s="145"/>
      <c r="C381" s="145"/>
      <c r="D381" s="145"/>
      <c r="E381" s="106"/>
      <c r="F381" s="106"/>
    </row>
    <row r="382" spans="1:6" s="23" customFormat="1" ht="15.75">
      <c r="A382" s="106"/>
      <c r="B382" s="145"/>
      <c r="C382" s="145"/>
      <c r="D382" s="145"/>
      <c r="E382" s="106"/>
      <c r="F382" s="106"/>
    </row>
    <row r="383" spans="1:6" s="23" customFormat="1" ht="15.75">
      <c r="A383" s="106"/>
      <c r="B383" s="145"/>
      <c r="C383" s="145"/>
      <c r="D383" s="145"/>
      <c r="E383" s="106"/>
      <c r="F383" s="106"/>
    </row>
    <row r="384" spans="1:6" s="23" customFormat="1" ht="15.75">
      <c r="A384" s="106"/>
      <c r="B384" s="145"/>
      <c r="C384" s="145"/>
      <c r="D384" s="145"/>
      <c r="E384" s="106"/>
      <c r="F384" s="106"/>
    </row>
    <row r="385" spans="1:6" s="23" customFormat="1" ht="15.75">
      <c r="A385" s="106"/>
      <c r="B385" s="145"/>
      <c r="C385" s="145"/>
      <c r="D385" s="145"/>
      <c r="E385" s="106"/>
      <c r="F385" s="106"/>
    </row>
    <row r="386" spans="1:6" s="23" customFormat="1" ht="15.75">
      <c r="A386" s="106"/>
      <c r="B386" s="145"/>
      <c r="C386" s="145"/>
      <c r="D386" s="145"/>
      <c r="E386" s="106"/>
      <c r="F386" s="106"/>
    </row>
    <row r="387" spans="1:6" s="23" customFormat="1" ht="15.75">
      <c r="A387" s="106"/>
      <c r="B387" s="145"/>
      <c r="C387" s="145"/>
      <c r="D387" s="145"/>
      <c r="E387" s="106"/>
      <c r="F387" s="106"/>
    </row>
    <row r="388" spans="1:6" s="23" customFormat="1" ht="15.75">
      <c r="A388" s="106"/>
      <c r="B388" s="145"/>
      <c r="C388" s="145"/>
      <c r="D388" s="145"/>
      <c r="E388" s="106"/>
      <c r="F388" s="106"/>
    </row>
    <row r="389" spans="1:6" s="23" customFormat="1" ht="15.75">
      <c r="A389" s="106"/>
      <c r="B389" s="145"/>
      <c r="C389" s="145"/>
      <c r="D389" s="145"/>
      <c r="E389" s="106"/>
      <c r="F389" s="106"/>
    </row>
    <row r="390" spans="1:6" s="23" customFormat="1" ht="15.75">
      <c r="A390" s="106"/>
      <c r="B390" s="145"/>
      <c r="C390" s="145"/>
      <c r="D390" s="145"/>
      <c r="E390" s="106"/>
      <c r="F390" s="106"/>
    </row>
    <row r="391" spans="1:6" s="23" customFormat="1" ht="15.75">
      <c r="A391" s="106"/>
      <c r="B391" s="145"/>
      <c r="C391" s="145"/>
      <c r="D391" s="145"/>
      <c r="E391" s="106"/>
      <c r="F391" s="106"/>
    </row>
    <row r="392" spans="1:6" s="23" customFormat="1" ht="15.75">
      <c r="A392" s="106"/>
      <c r="B392" s="145"/>
      <c r="C392" s="145"/>
      <c r="D392" s="145"/>
      <c r="E392" s="106"/>
      <c r="F392" s="106"/>
    </row>
    <row r="393" spans="1:6" s="23" customFormat="1" ht="15.75">
      <c r="A393" s="106"/>
      <c r="B393" s="145"/>
      <c r="C393" s="145"/>
      <c r="D393" s="145"/>
      <c r="E393" s="106"/>
      <c r="F393" s="106"/>
    </row>
    <row r="394" spans="1:6" s="23" customFormat="1" ht="15.75">
      <c r="A394" s="106"/>
      <c r="B394" s="145"/>
      <c r="C394" s="145"/>
      <c r="D394" s="145"/>
      <c r="E394" s="106"/>
      <c r="F394" s="106"/>
    </row>
    <row r="395" spans="1:6" s="23" customFormat="1" ht="15.75">
      <c r="A395" s="106"/>
      <c r="B395" s="145"/>
      <c r="C395" s="145"/>
      <c r="D395" s="145"/>
      <c r="E395" s="106"/>
      <c r="F395" s="106"/>
    </row>
    <row r="396" spans="1:6" s="23" customFormat="1" ht="15.75">
      <c r="A396" s="106"/>
      <c r="B396" s="145"/>
      <c r="C396" s="145"/>
      <c r="D396" s="145"/>
      <c r="E396" s="106"/>
      <c r="F396" s="106"/>
    </row>
    <row r="397" spans="1:6" s="23" customFormat="1" ht="15.75">
      <c r="A397" s="106"/>
      <c r="B397" s="145"/>
      <c r="C397" s="145"/>
      <c r="D397" s="145"/>
      <c r="E397" s="106"/>
      <c r="F397" s="106"/>
    </row>
    <row r="398" spans="1:6" s="23" customFormat="1" ht="15.75">
      <c r="A398" s="106"/>
      <c r="B398" s="145"/>
      <c r="C398" s="145"/>
      <c r="D398" s="145"/>
      <c r="E398" s="106"/>
      <c r="F398" s="106"/>
    </row>
    <row r="399" spans="1:6" s="23" customFormat="1" ht="15.75">
      <c r="A399" s="106"/>
      <c r="B399" s="145"/>
      <c r="C399" s="145"/>
      <c r="D399" s="145"/>
      <c r="E399" s="106"/>
      <c r="F399" s="106"/>
    </row>
    <row r="400" spans="1:6" s="23" customFormat="1" ht="15.75">
      <c r="A400" s="106"/>
      <c r="B400" s="145"/>
      <c r="C400" s="145"/>
      <c r="D400" s="145"/>
      <c r="E400" s="106"/>
      <c r="F400" s="106"/>
    </row>
    <row r="401" spans="1:6" s="23" customFormat="1" ht="15.75">
      <c r="A401" s="106"/>
      <c r="B401" s="145"/>
      <c r="C401" s="145"/>
      <c r="D401" s="145"/>
      <c r="E401" s="106"/>
      <c r="F401" s="106"/>
    </row>
    <row r="402" spans="1:6" s="23" customFormat="1" ht="15.75">
      <c r="A402" s="106"/>
      <c r="B402" s="145"/>
      <c r="C402" s="145"/>
      <c r="D402" s="145"/>
      <c r="E402" s="106"/>
      <c r="F402" s="106"/>
    </row>
    <row r="403" spans="1:6" s="23" customFormat="1" ht="15.75">
      <c r="A403" s="106"/>
      <c r="B403" s="145"/>
      <c r="C403" s="145"/>
      <c r="D403" s="145"/>
      <c r="E403" s="106"/>
      <c r="F403" s="106"/>
    </row>
    <row r="404" spans="1:6" s="23" customFormat="1" ht="15.75">
      <c r="A404" s="106"/>
      <c r="B404" s="145"/>
      <c r="C404" s="145"/>
      <c r="D404" s="145"/>
      <c r="E404" s="106"/>
      <c r="F404" s="106"/>
    </row>
    <row r="405" spans="1:6" s="23" customFormat="1" ht="15.75">
      <c r="A405" s="106"/>
      <c r="B405" s="145"/>
      <c r="C405" s="145"/>
      <c r="D405" s="145"/>
      <c r="E405" s="106"/>
      <c r="F405" s="106"/>
    </row>
    <row r="406" spans="1:6" s="23" customFormat="1" ht="15.75">
      <c r="A406" s="106"/>
      <c r="B406" s="145"/>
      <c r="C406" s="145"/>
      <c r="D406" s="145"/>
      <c r="E406" s="106"/>
      <c r="F406" s="106"/>
    </row>
    <row r="407" spans="1:6" s="23" customFormat="1" ht="15.75">
      <c r="A407" s="106"/>
      <c r="B407" s="145"/>
      <c r="C407" s="145"/>
      <c r="D407" s="145"/>
      <c r="E407" s="106"/>
      <c r="F407" s="106"/>
    </row>
    <row r="408" spans="1:6" s="23" customFormat="1" ht="15.75">
      <c r="A408" s="106"/>
      <c r="B408" s="145"/>
      <c r="C408" s="145"/>
      <c r="D408" s="145"/>
      <c r="E408" s="106"/>
      <c r="F408" s="106"/>
    </row>
    <row r="409" spans="1:6" s="23" customFormat="1" ht="15.75">
      <c r="A409" s="106"/>
      <c r="B409" s="145"/>
      <c r="C409" s="145"/>
      <c r="D409" s="145"/>
      <c r="E409" s="106"/>
      <c r="F409" s="106"/>
    </row>
    <row r="410" spans="1:6" s="23" customFormat="1" ht="15.75">
      <c r="A410" s="106"/>
      <c r="B410" s="145"/>
      <c r="C410" s="145"/>
      <c r="D410" s="145"/>
      <c r="E410" s="106"/>
      <c r="F410" s="106"/>
    </row>
    <row r="411" spans="1:6" s="23" customFormat="1" ht="15.75">
      <c r="A411" s="106"/>
      <c r="B411" s="145"/>
      <c r="C411" s="145"/>
      <c r="D411" s="145"/>
      <c r="E411" s="106"/>
      <c r="F411" s="106"/>
    </row>
    <row r="412" spans="1:6" s="23" customFormat="1" ht="15.75">
      <c r="A412" s="106"/>
      <c r="B412" s="145"/>
      <c r="C412" s="145"/>
      <c r="D412" s="145"/>
      <c r="E412" s="106"/>
      <c r="F412" s="106"/>
    </row>
    <row r="413" spans="1:6" s="23" customFormat="1" ht="15.75">
      <c r="A413" s="106"/>
      <c r="B413" s="145"/>
      <c r="C413" s="145"/>
      <c r="D413" s="145"/>
      <c r="E413" s="106"/>
      <c r="F413" s="106"/>
    </row>
    <row r="414" spans="1:6" s="23" customFormat="1" ht="15.75">
      <c r="A414" s="106"/>
      <c r="B414" s="145"/>
      <c r="C414" s="145"/>
      <c r="D414" s="145"/>
      <c r="E414" s="106"/>
      <c r="F414" s="106"/>
    </row>
    <row r="415" spans="1:6" s="23" customFormat="1" ht="15.75">
      <c r="A415" s="106"/>
      <c r="B415" s="145"/>
      <c r="C415" s="145"/>
      <c r="D415" s="145"/>
      <c r="E415" s="106"/>
      <c r="F415" s="106"/>
    </row>
    <row r="416" spans="1:6" s="23" customFormat="1" ht="15.75">
      <c r="A416" s="106"/>
      <c r="B416" s="145"/>
      <c r="C416" s="145"/>
      <c r="D416" s="145"/>
      <c r="E416" s="106"/>
      <c r="F416" s="106"/>
    </row>
    <row r="417" spans="1:6" s="23" customFormat="1" ht="15.75">
      <c r="A417" s="106"/>
      <c r="B417" s="145"/>
      <c r="C417" s="145"/>
      <c r="D417" s="145"/>
      <c r="E417" s="106"/>
      <c r="F417" s="106"/>
    </row>
    <row r="418" spans="1:6" s="23" customFormat="1" ht="15.75">
      <c r="A418" s="106"/>
      <c r="B418" s="145"/>
      <c r="C418" s="145"/>
      <c r="D418" s="145"/>
      <c r="E418" s="106"/>
      <c r="F418" s="106"/>
    </row>
    <row r="419" spans="1:6" s="23" customFormat="1" ht="15.75">
      <c r="A419" s="106"/>
      <c r="B419" s="145"/>
      <c r="C419" s="145"/>
      <c r="D419" s="145"/>
      <c r="E419" s="106"/>
      <c r="F419" s="106"/>
    </row>
    <row r="420" spans="1:6" s="23" customFormat="1" ht="15.75">
      <c r="A420" s="106"/>
      <c r="B420" s="145"/>
      <c r="C420" s="145"/>
      <c r="D420" s="145"/>
      <c r="E420" s="106"/>
      <c r="F420" s="106"/>
    </row>
    <row r="421" spans="1:6" s="23" customFormat="1" ht="15.75">
      <c r="A421" s="106"/>
      <c r="B421" s="145"/>
      <c r="C421" s="145"/>
      <c r="D421" s="145"/>
      <c r="E421" s="106"/>
      <c r="F421" s="106"/>
    </row>
    <row r="422" spans="1:6" s="23" customFormat="1" ht="15.75">
      <c r="A422" s="106"/>
      <c r="B422" s="145"/>
      <c r="C422" s="145"/>
      <c r="D422" s="145"/>
      <c r="E422" s="106"/>
      <c r="F422" s="106"/>
    </row>
    <row r="423" spans="1:6" s="23" customFormat="1" ht="15.75">
      <c r="A423" s="106"/>
      <c r="B423" s="145"/>
      <c r="C423" s="145"/>
      <c r="D423" s="145"/>
      <c r="E423" s="106"/>
      <c r="F423" s="106"/>
    </row>
    <row r="424" spans="1:6" s="23" customFormat="1" ht="15.75">
      <c r="A424" s="106"/>
      <c r="B424" s="145"/>
      <c r="C424" s="145"/>
      <c r="D424" s="145"/>
      <c r="E424" s="106"/>
      <c r="F424" s="106"/>
    </row>
    <row r="425" spans="1:6" s="23" customFormat="1" ht="15.75">
      <c r="A425" s="106"/>
      <c r="B425" s="145"/>
      <c r="C425" s="145"/>
      <c r="D425" s="145"/>
      <c r="E425" s="106"/>
      <c r="F425" s="106"/>
    </row>
    <row r="426" spans="1:6" s="23" customFormat="1" ht="15.75">
      <c r="A426" s="106"/>
      <c r="B426" s="145"/>
      <c r="C426" s="145"/>
      <c r="D426" s="145"/>
      <c r="E426" s="106"/>
      <c r="F426" s="106"/>
    </row>
    <row r="427" spans="1:6" s="23" customFormat="1" ht="15.75">
      <c r="A427" s="106"/>
      <c r="B427" s="145"/>
      <c r="C427" s="145"/>
      <c r="D427" s="145"/>
      <c r="E427" s="106"/>
      <c r="F427" s="106"/>
    </row>
    <row r="428" spans="1:6" s="23" customFormat="1" ht="15.75">
      <c r="A428" s="106"/>
      <c r="B428" s="145"/>
      <c r="C428" s="145"/>
      <c r="D428" s="145"/>
      <c r="E428" s="106"/>
      <c r="F428" s="106"/>
    </row>
    <row r="429" spans="1:6" s="23" customFormat="1" ht="15.75">
      <c r="A429" s="106"/>
      <c r="B429" s="145"/>
      <c r="C429" s="145"/>
      <c r="D429" s="145"/>
      <c r="E429" s="106"/>
      <c r="F429" s="106"/>
    </row>
    <row r="430" spans="1:6" s="23" customFormat="1" ht="15.75">
      <c r="A430" s="106"/>
      <c r="B430" s="145"/>
      <c r="C430" s="145"/>
      <c r="D430" s="145"/>
      <c r="E430" s="106"/>
      <c r="F430" s="106"/>
    </row>
    <row r="431" spans="1:6" s="23" customFormat="1" ht="15.75">
      <c r="A431" s="106"/>
      <c r="B431" s="145"/>
      <c r="C431" s="145"/>
      <c r="D431" s="145"/>
      <c r="E431" s="106"/>
      <c r="F431" s="106"/>
    </row>
    <row r="432" spans="1:6" s="23" customFormat="1" ht="15.75">
      <c r="A432" s="106"/>
      <c r="B432" s="145"/>
      <c r="C432" s="145"/>
      <c r="D432" s="145"/>
      <c r="E432" s="106"/>
      <c r="F432" s="106"/>
    </row>
    <row r="433" spans="1:6" s="23" customFormat="1" ht="15.75">
      <c r="A433" s="106"/>
      <c r="B433" s="145"/>
      <c r="C433" s="145"/>
      <c r="D433" s="145"/>
      <c r="E433" s="106"/>
      <c r="F433" s="106"/>
    </row>
    <row r="434" spans="1:6" s="23" customFormat="1" ht="15.75">
      <c r="A434" s="106"/>
      <c r="B434" s="145"/>
      <c r="C434" s="145"/>
      <c r="D434" s="145"/>
      <c r="E434" s="106"/>
      <c r="F434" s="106"/>
    </row>
    <row r="435" spans="1:6" s="23" customFormat="1" ht="15.75">
      <c r="A435" s="106"/>
      <c r="B435" s="145"/>
      <c r="C435" s="145"/>
      <c r="D435" s="145"/>
      <c r="E435" s="106"/>
      <c r="F435" s="106"/>
    </row>
    <row r="436" spans="1:6" s="23" customFormat="1" ht="15.75">
      <c r="A436" s="106"/>
      <c r="B436" s="145"/>
      <c r="C436" s="145"/>
      <c r="D436" s="145"/>
      <c r="E436" s="106"/>
      <c r="F436" s="106"/>
    </row>
    <row r="437" spans="1:6" s="23" customFormat="1" ht="15.75">
      <c r="A437" s="106"/>
      <c r="B437" s="145"/>
      <c r="C437" s="145"/>
      <c r="D437" s="145"/>
      <c r="E437" s="106"/>
      <c r="F437" s="106"/>
    </row>
    <row r="438" spans="1:6" s="23" customFormat="1" ht="15.75">
      <c r="A438" s="106"/>
      <c r="B438" s="145"/>
      <c r="C438" s="145"/>
      <c r="D438" s="145"/>
      <c r="E438" s="106"/>
      <c r="F438" s="106"/>
    </row>
    <row r="439" spans="1:6" s="23" customFormat="1" ht="15.75">
      <c r="A439" s="106"/>
      <c r="B439" s="145"/>
      <c r="C439" s="145"/>
      <c r="D439" s="145"/>
      <c r="E439" s="106"/>
      <c r="F439" s="106"/>
    </row>
    <row r="440" spans="1:6" ht="15.75">
      <c r="A440" s="34"/>
      <c r="B440" s="85"/>
      <c r="C440" s="85"/>
      <c r="D440" s="85"/>
      <c r="E440" s="34"/>
      <c r="F440" s="34"/>
    </row>
    <row r="441" spans="1:6" ht="15.75">
      <c r="A441" s="34"/>
      <c r="B441" s="85"/>
      <c r="C441" s="85"/>
      <c r="D441" s="85"/>
      <c r="E441" s="34"/>
      <c r="F441" s="34"/>
    </row>
    <row r="442" spans="1:6" ht="15.75">
      <c r="A442" s="34"/>
      <c r="B442" s="85"/>
      <c r="C442" s="85"/>
      <c r="D442" s="85"/>
      <c r="E442" s="34"/>
      <c r="F442" s="34"/>
    </row>
    <row r="443" spans="1:6" ht="15.75">
      <c r="A443" s="34"/>
      <c r="B443" s="85"/>
      <c r="C443" s="85"/>
      <c r="D443" s="85"/>
      <c r="E443" s="34"/>
      <c r="F443" s="34"/>
    </row>
    <row r="444" spans="1:6" ht="15.75">
      <c r="A444" s="34"/>
      <c r="B444" s="85"/>
      <c r="C444" s="85"/>
      <c r="D444" s="85"/>
      <c r="E444" s="34"/>
      <c r="F444" s="34"/>
    </row>
    <row r="445" spans="1:6" ht="15.75">
      <c r="A445" s="34"/>
      <c r="B445" s="85"/>
      <c r="C445" s="85"/>
      <c r="D445" s="85"/>
      <c r="E445" s="34"/>
      <c r="F445" s="34"/>
    </row>
    <row r="446" spans="1:6" ht="15.75">
      <c r="A446" s="34"/>
      <c r="B446" s="85"/>
      <c r="C446" s="85"/>
      <c r="D446" s="85"/>
      <c r="E446" s="34"/>
      <c r="F446" s="34"/>
    </row>
    <row r="447" spans="1:6" ht="15.75">
      <c r="A447" s="34"/>
      <c r="B447" s="85"/>
      <c r="C447" s="85"/>
      <c r="D447" s="85"/>
      <c r="E447" s="34"/>
      <c r="F447" s="34"/>
    </row>
    <row r="448" spans="1:6" ht="15.75">
      <c r="A448" s="34"/>
      <c r="B448" s="85"/>
      <c r="C448" s="85"/>
      <c r="D448" s="85"/>
      <c r="E448" s="34"/>
      <c r="F448" s="34"/>
    </row>
    <row r="449" spans="1:6" ht="15.75">
      <c r="A449" s="34"/>
      <c r="B449" s="85"/>
      <c r="C449" s="85"/>
      <c r="D449" s="85"/>
      <c r="E449" s="34"/>
      <c r="F449" s="34"/>
    </row>
    <row r="450" spans="1:6" ht="15.75">
      <c r="A450" s="34"/>
      <c r="B450" s="85"/>
      <c r="C450" s="85"/>
      <c r="D450" s="85"/>
      <c r="E450" s="34"/>
      <c r="F450" s="34"/>
    </row>
    <row r="451" spans="1:6" ht="15.75">
      <c r="A451" s="34"/>
      <c r="B451" s="85"/>
      <c r="C451" s="85"/>
      <c r="D451" s="85"/>
      <c r="E451" s="34"/>
      <c r="F451" s="34"/>
    </row>
    <row r="452" spans="1:6" ht="15.75">
      <c r="A452" s="34"/>
      <c r="B452" s="85"/>
      <c r="C452" s="85"/>
      <c r="D452" s="85"/>
      <c r="E452" s="34"/>
      <c r="F452" s="34"/>
    </row>
    <row r="453" spans="1:6" ht="15.75">
      <c r="A453" s="34"/>
      <c r="B453" s="85"/>
      <c r="C453" s="85"/>
      <c r="D453" s="85"/>
      <c r="E453" s="34"/>
      <c r="F453" s="34"/>
    </row>
    <row r="454" spans="1:6" ht="15.75">
      <c r="A454" s="34"/>
      <c r="B454" s="85"/>
      <c r="C454" s="85"/>
      <c r="D454" s="85"/>
      <c r="E454" s="34"/>
      <c r="F454" s="34"/>
    </row>
    <row r="455" spans="1:6" ht="15.75">
      <c r="A455" s="34"/>
      <c r="B455" s="85"/>
      <c r="C455" s="85"/>
      <c r="D455" s="85"/>
      <c r="E455" s="34"/>
      <c r="F455" s="34"/>
    </row>
    <row r="456" spans="1:6" ht="15.75">
      <c r="A456" s="34"/>
      <c r="B456" s="85"/>
      <c r="C456" s="85"/>
      <c r="D456" s="85"/>
      <c r="E456" s="34"/>
      <c r="F456" s="34"/>
    </row>
    <row r="457" spans="1:6" ht="15.75">
      <c r="A457" s="34"/>
      <c r="B457" s="85"/>
      <c r="C457" s="85"/>
      <c r="D457" s="85"/>
      <c r="E457" s="34"/>
      <c r="F457" s="34"/>
    </row>
    <row r="458" spans="1:6" ht="15.75">
      <c r="A458" s="34"/>
      <c r="B458" s="85"/>
      <c r="C458" s="85"/>
      <c r="D458" s="85"/>
      <c r="E458" s="34"/>
      <c r="F458" s="34"/>
    </row>
    <row r="459" spans="1:6" ht="15.75">
      <c r="A459" s="34"/>
      <c r="B459" s="85"/>
      <c r="C459" s="85"/>
      <c r="D459" s="85"/>
      <c r="E459" s="34"/>
      <c r="F459" s="34"/>
    </row>
    <row r="460" spans="1:6" ht="15.75">
      <c r="A460" s="34"/>
      <c r="B460" s="85"/>
      <c r="C460" s="85"/>
      <c r="D460" s="85"/>
      <c r="E460" s="34"/>
      <c r="F460" s="34"/>
    </row>
    <row r="461" spans="1:6" ht="15.75">
      <c r="A461" s="34"/>
      <c r="B461" s="85"/>
      <c r="C461" s="85"/>
      <c r="D461" s="85"/>
      <c r="E461" s="34"/>
      <c r="F461" s="34"/>
    </row>
    <row r="462" spans="1:6" ht="15.75">
      <c r="A462" s="34"/>
      <c r="B462" s="85"/>
      <c r="C462" s="85"/>
      <c r="D462" s="85"/>
      <c r="E462" s="34"/>
      <c r="F462" s="34"/>
    </row>
    <row r="463" spans="1:6" ht="15.75">
      <c r="A463" s="34"/>
      <c r="B463" s="85"/>
      <c r="C463" s="85"/>
      <c r="D463" s="85"/>
      <c r="E463" s="34"/>
      <c r="F463" s="34"/>
    </row>
    <row r="464" spans="1:6" ht="15.75">
      <c r="A464" s="34"/>
      <c r="B464" s="85"/>
      <c r="C464" s="85"/>
      <c r="D464" s="85"/>
      <c r="E464" s="34"/>
      <c r="F464" s="34"/>
    </row>
    <row r="465" spans="1:6" ht="15.75">
      <c r="A465" s="34"/>
      <c r="B465" s="85"/>
      <c r="C465" s="85"/>
      <c r="D465" s="85"/>
      <c r="E465" s="34"/>
      <c r="F465" s="34"/>
    </row>
    <row r="466" spans="1:6" ht="15.75">
      <c r="A466" s="34"/>
      <c r="B466" s="85"/>
      <c r="C466" s="85"/>
      <c r="D466" s="85"/>
      <c r="E466" s="34"/>
      <c r="F466" s="34"/>
    </row>
    <row r="467" spans="1:6" ht="15.75">
      <c r="A467" s="34"/>
      <c r="B467" s="85"/>
      <c r="C467" s="85"/>
      <c r="D467" s="85"/>
      <c r="E467" s="34"/>
      <c r="F467" s="34"/>
    </row>
    <row r="468" spans="1:6" ht="15.75">
      <c r="A468" s="34"/>
      <c r="B468" s="85"/>
      <c r="C468" s="85"/>
      <c r="D468" s="85"/>
      <c r="E468" s="34"/>
      <c r="F468" s="34"/>
    </row>
    <row r="469" spans="1:6" ht="15.75">
      <c r="A469" s="34"/>
      <c r="B469" s="85"/>
      <c r="C469" s="85"/>
      <c r="D469" s="85"/>
      <c r="E469" s="34"/>
      <c r="F469" s="34"/>
    </row>
    <row r="470" spans="1:6" ht="15.75">
      <c r="A470" s="34"/>
      <c r="B470" s="85"/>
      <c r="C470" s="85"/>
      <c r="D470" s="85"/>
      <c r="E470" s="34"/>
      <c r="F470" s="34"/>
    </row>
    <row r="471" spans="1:6" ht="15.75">
      <c r="A471" s="34"/>
      <c r="B471" s="85"/>
      <c r="C471" s="85"/>
      <c r="D471" s="85"/>
      <c r="E471" s="34"/>
      <c r="F471" s="34"/>
    </row>
    <row r="472" spans="1:6" ht="15.75">
      <c r="A472" s="34"/>
      <c r="B472" s="85"/>
      <c r="C472" s="85"/>
      <c r="D472" s="85"/>
      <c r="E472" s="34"/>
      <c r="F472" s="34"/>
    </row>
    <row r="473" spans="1:6" ht="15.75">
      <c r="A473" s="34"/>
      <c r="B473" s="85"/>
      <c r="C473" s="85"/>
      <c r="D473" s="85"/>
      <c r="E473" s="34"/>
      <c r="F473" s="34"/>
    </row>
    <row r="474" spans="1:6" ht="15.75">
      <c r="A474" s="34"/>
      <c r="B474" s="85"/>
      <c r="C474" s="85"/>
      <c r="D474" s="85"/>
      <c r="E474" s="34"/>
      <c r="F474" s="34"/>
    </row>
    <row r="475" spans="1:6" ht="15.75">
      <c r="A475" s="34"/>
      <c r="B475" s="85"/>
      <c r="C475" s="85"/>
      <c r="D475" s="85"/>
      <c r="E475" s="34"/>
      <c r="F475" s="34"/>
    </row>
    <row r="476" spans="1:6" ht="15.75">
      <c r="A476" s="34"/>
      <c r="B476" s="85"/>
      <c r="C476" s="85"/>
      <c r="D476" s="85"/>
      <c r="E476" s="34"/>
      <c r="F476" s="34"/>
    </row>
    <row r="477" spans="1:6" ht="15.75">
      <c r="A477" s="34"/>
      <c r="B477" s="85"/>
      <c r="C477" s="85"/>
      <c r="D477" s="85"/>
      <c r="E477" s="34"/>
      <c r="F477" s="34"/>
    </row>
    <row r="478" spans="1:6" ht="15.75">
      <c r="A478" s="34"/>
      <c r="B478" s="85"/>
      <c r="C478" s="85"/>
      <c r="D478" s="85"/>
      <c r="E478" s="34"/>
      <c r="F478" s="34"/>
    </row>
    <row r="479" spans="1:6" ht="15.75">
      <c r="A479" s="34"/>
      <c r="B479" s="85"/>
      <c r="C479" s="85"/>
      <c r="D479" s="85"/>
      <c r="E479" s="34"/>
      <c r="F479" s="34"/>
    </row>
    <row r="480" spans="1:6" ht="15.75">
      <c r="A480" s="34"/>
      <c r="B480" s="85"/>
      <c r="C480" s="85"/>
      <c r="D480" s="85"/>
      <c r="E480" s="34"/>
      <c r="F480" s="34"/>
    </row>
    <row r="481" spans="1:6" ht="15.75">
      <c r="A481" s="34"/>
      <c r="B481" s="85"/>
      <c r="C481" s="85"/>
      <c r="D481" s="85"/>
      <c r="E481" s="34"/>
      <c r="F481" s="34"/>
    </row>
    <row r="482" spans="1:6" ht="15.75">
      <c r="A482" s="34"/>
      <c r="B482" s="85"/>
      <c r="C482" s="85"/>
      <c r="D482" s="85"/>
      <c r="E482" s="34"/>
      <c r="F482" s="34"/>
    </row>
    <row r="483" spans="1:6" ht="15.75">
      <c r="A483" s="34"/>
      <c r="B483" s="85"/>
      <c r="C483" s="85"/>
      <c r="D483" s="85"/>
      <c r="E483" s="34"/>
      <c r="F483" s="34"/>
    </row>
    <row r="484" spans="1:6" ht="15.75">
      <c r="A484" s="34"/>
      <c r="B484" s="85"/>
      <c r="C484" s="85"/>
      <c r="D484" s="85"/>
      <c r="E484" s="34"/>
      <c r="F484" s="34"/>
    </row>
    <row r="485" spans="1:6" ht="15.75">
      <c r="A485" s="34"/>
      <c r="B485" s="85"/>
      <c r="C485" s="85"/>
      <c r="D485" s="85"/>
      <c r="E485" s="34"/>
      <c r="F485" s="34"/>
    </row>
    <row r="486" spans="1:6" ht="15.75">
      <c r="A486" s="34"/>
      <c r="B486" s="85"/>
      <c r="C486" s="85"/>
      <c r="D486" s="85"/>
      <c r="E486" s="34"/>
      <c r="F486" s="34"/>
    </row>
    <row r="487" spans="1:6" ht="15.75">
      <c r="A487" s="34"/>
      <c r="B487" s="85"/>
      <c r="C487" s="85"/>
      <c r="D487" s="85"/>
      <c r="E487" s="34"/>
      <c r="F487" s="34"/>
    </row>
    <row r="488" spans="1:6" ht="15.75">
      <c r="A488" s="34"/>
      <c r="B488" s="85"/>
      <c r="C488" s="85"/>
      <c r="D488" s="85"/>
      <c r="E488" s="34"/>
      <c r="F488" s="34"/>
    </row>
    <row r="489" spans="1:6" ht="15.75">
      <c r="A489" s="34"/>
      <c r="B489" s="85"/>
      <c r="C489" s="85"/>
      <c r="D489" s="85"/>
      <c r="E489" s="34"/>
      <c r="F489" s="34"/>
    </row>
    <row r="490" spans="1:6" ht="15.75">
      <c r="A490" s="34"/>
      <c r="B490" s="85"/>
      <c r="C490" s="85"/>
      <c r="D490" s="85"/>
      <c r="E490" s="34"/>
      <c r="F490" s="34"/>
    </row>
    <row r="491" spans="1:6" ht="15.75">
      <c r="A491" s="34"/>
      <c r="B491" s="85"/>
      <c r="C491" s="85"/>
      <c r="D491" s="85"/>
      <c r="E491" s="34"/>
      <c r="F491" s="34"/>
    </row>
    <row r="492" spans="1:6" ht="15.75">
      <c r="A492" s="34"/>
      <c r="B492" s="85"/>
      <c r="C492" s="85"/>
      <c r="D492" s="85"/>
      <c r="E492" s="34"/>
      <c r="F492" s="34"/>
    </row>
    <row r="493" spans="1:6" ht="15.75">
      <c r="A493" s="34"/>
      <c r="B493" s="85"/>
      <c r="C493" s="85"/>
      <c r="D493" s="85"/>
      <c r="E493" s="34"/>
      <c r="F493" s="34"/>
    </row>
    <row r="494" spans="1:6" ht="15.75">
      <c r="A494" s="34"/>
      <c r="B494" s="85"/>
      <c r="C494" s="85"/>
      <c r="D494" s="85"/>
      <c r="E494" s="34"/>
      <c r="F494" s="34"/>
    </row>
    <row r="495" spans="1:6" ht="15.75">
      <c r="A495" s="34"/>
      <c r="B495" s="85"/>
      <c r="C495" s="85"/>
      <c r="D495" s="85"/>
      <c r="E495" s="34"/>
      <c r="F495" s="34"/>
    </row>
    <row r="496" spans="1:6" ht="15.75">
      <c r="A496" s="34"/>
      <c r="B496" s="85"/>
      <c r="C496" s="85"/>
      <c r="D496" s="85"/>
      <c r="E496" s="34"/>
      <c r="F496" s="34"/>
    </row>
    <row r="497" spans="1:6" ht="15.75">
      <c r="A497" s="34"/>
      <c r="B497" s="85"/>
      <c r="C497" s="85"/>
      <c r="D497" s="85"/>
      <c r="E497" s="34"/>
      <c r="F497" s="34"/>
    </row>
    <row r="498" spans="1:6" ht="15.75">
      <c r="A498" s="34"/>
      <c r="B498" s="85"/>
      <c r="C498" s="85"/>
      <c r="D498" s="85"/>
      <c r="E498" s="34"/>
      <c r="F498" s="34"/>
    </row>
    <row r="499" spans="1:6" ht="15.75">
      <c r="A499" s="34"/>
      <c r="B499" s="85"/>
      <c r="C499" s="85"/>
      <c r="D499" s="85"/>
      <c r="E499" s="34"/>
      <c r="F499" s="34"/>
    </row>
    <row r="500" spans="1:6" ht="15.75">
      <c r="A500" s="34"/>
      <c r="B500" s="85"/>
      <c r="C500" s="85"/>
      <c r="D500" s="85"/>
      <c r="E500" s="34"/>
      <c r="F500" s="34"/>
    </row>
    <row r="501" spans="1:6" ht="15.75">
      <c r="A501" s="34"/>
      <c r="B501" s="85"/>
      <c r="C501" s="85"/>
      <c r="D501" s="85"/>
      <c r="E501" s="34"/>
      <c r="F501" s="34"/>
    </row>
    <row r="502" spans="1:6" ht="15.75">
      <c r="A502" s="34"/>
      <c r="B502" s="85"/>
      <c r="C502" s="85"/>
      <c r="D502" s="85"/>
      <c r="E502" s="34"/>
      <c r="F502" s="34"/>
    </row>
    <row r="503" spans="1:6" ht="15.75">
      <c r="A503" s="34"/>
      <c r="B503" s="85"/>
      <c r="C503" s="85"/>
      <c r="D503" s="85"/>
      <c r="E503" s="34"/>
      <c r="F503" s="34"/>
    </row>
    <row r="504" spans="1:6" ht="15.75">
      <c r="A504" s="34"/>
      <c r="B504" s="85"/>
      <c r="C504" s="85"/>
      <c r="D504" s="85"/>
      <c r="E504" s="34"/>
      <c r="F504" s="34"/>
    </row>
    <row r="505" spans="1:6" ht="15.75">
      <c r="A505" s="34"/>
      <c r="B505" s="85"/>
      <c r="C505" s="85"/>
      <c r="D505" s="85"/>
      <c r="E505" s="34"/>
      <c r="F505" s="34"/>
    </row>
    <row r="506" spans="1:6" ht="15.75">
      <c r="A506" s="34"/>
      <c r="B506" s="85"/>
      <c r="C506" s="85"/>
      <c r="D506" s="85"/>
      <c r="E506" s="34"/>
      <c r="F506" s="34"/>
    </row>
    <row r="507" spans="1:6" ht="15.75">
      <c r="A507" s="34"/>
      <c r="B507" s="85"/>
      <c r="C507" s="85"/>
      <c r="D507" s="85"/>
      <c r="E507" s="34"/>
      <c r="F507" s="34"/>
    </row>
    <row r="508" spans="1:6" ht="15.75">
      <c r="A508" s="34"/>
      <c r="B508" s="85"/>
      <c r="C508" s="85"/>
      <c r="D508" s="85"/>
      <c r="E508" s="34"/>
      <c r="F508" s="34"/>
    </row>
    <row r="509" spans="1:6" ht="15.75">
      <c r="A509" s="34"/>
      <c r="B509" s="85"/>
      <c r="C509" s="85"/>
      <c r="D509" s="85"/>
      <c r="E509" s="34"/>
      <c r="F509" s="34"/>
    </row>
    <row r="510" spans="1:6" ht="15.75">
      <c r="A510" s="34"/>
      <c r="B510" s="85"/>
      <c r="C510" s="85"/>
      <c r="D510" s="85"/>
      <c r="E510" s="34"/>
      <c r="F510" s="34"/>
    </row>
    <row r="511" spans="1:6" ht="15.75">
      <c r="A511" s="34"/>
      <c r="B511" s="85"/>
      <c r="C511" s="85"/>
      <c r="D511" s="85"/>
      <c r="E511" s="34"/>
      <c r="F511" s="34"/>
    </row>
    <row r="512" spans="1:6" ht="15.75">
      <c r="A512" s="34"/>
      <c r="B512" s="85"/>
      <c r="C512" s="85"/>
      <c r="D512" s="85"/>
      <c r="E512" s="34"/>
      <c r="F512" s="34"/>
    </row>
    <row r="513" spans="1:6" ht="15.75">
      <c r="A513" s="34"/>
      <c r="B513" s="85"/>
      <c r="C513" s="85"/>
      <c r="D513" s="85"/>
      <c r="E513" s="34"/>
      <c r="F513" s="34"/>
    </row>
    <row r="514" spans="1:6" ht="15.75">
      <c r="A514" s="34"/>
      <c r="B514" s="85"/>
      <c r="C514" s="85"/>
      <c r="D514" s="85"/>
      <c r="E514" s="34"/>
      <c r="F514" s="34"/>
    </row>
    <row r="515" spans="1:6" ht="15.75">
      <c r="A515" s="34"/>
      <c r="B515" s="85"/>
      <c r="C515" s="85"/>
      <c r="D515" s="85"/>
      <c r="E515" s="34"/>
      <c r="F515" s="34"/>
    </row>
    <row r="516" spans="1:6" ht="15.75">
      <c r="A516" s="34"/>
      <c r="B516" s="85"/>
      <c r="C516" s="85"/>
      <c r="D516" s="85"/>
      <c r="E516" s="34"/>
      <c r="F516" s="34"/>
    </row>
    <row r="517" spans="1:6" ht="15.75">
      <c r="A517" s="34"/>
      <c r="B517" s="85"/>
      <c r="C517" s="85"/>
      <c r="D517" s="85"/>
      <c r="E517" s="34"/>
      <c r="F517" s="34"/>
    </row>
    <row r="518" spans="1:6" ht="15.75">
      <c r="A518" s="34"/>
      <c r="B518" s="85"/>
      <c r="C518" s="85"/>
      <c r="D518" s="85"/>
      <c r="E518" s="34"/>
      <c r="F518" s="34"/>
    </row>
    <row r="519" spans="1:6" ht="15.75">
      <c r="A519" s="34"/>
      <c r="B519" s="85"/>
      <c r="C519" s="85"/>
      <c r="D519" s="85"/>
      <c r="E519" s="34"/>
      <c r="F519" s="34"/>
    </row>
    <row r="520" spans="1:6" ht="15.75">
      <c r="A520" s="34"/>
      <c r="B520" s="85"/>
      <c r="C520" s="85"/>
      <c r="D520" s="85"/>
      <c r="E520" s="34"/>
      <c r="F520" s="34"/>
    </row>
    <row r="521" spans="1:6" ht="15.75">
      <c r="A521" s="34"/>
      <c r="B521" s="85"/>
      <c r="C521" s="85"/>
      <c r="D521" s="85"/>
      <c r="E521" s="34"/>
      <c r="F521" s="34"/>
    </row>
    <row r="522" spans="1:6" ht="15.75">
      <c r="A522" s="34"/>
      <c r="B522" s="85"/>
      <c r="C522" s="85"/>
      <c r="D522" s="85"/>
      <c r="E522" s="34"/>
      <c r="F522" s="34"/>
    </row>
    <row r="523" spans="1:6" ht="15.75">
      <c r="A523" s="34"/>
      <c r="B523" s="85"/>
      <c r="C523" s="85"/>
      <c r="D523" s="85"/>
      <c r="E523" s="34"/>
      <c r="F523" s="34"/>
    </row>
    <row r="524" spans="1:6" ht="15.75">
      <c r="A524" s="34"/>
      <c r="B524" s="85"/>
      <c r="C524" s="85"/>
      <c r="D524" s="85"/>
      <c r="E524" s="34"/>
      <c r="F524" s="34"/>
    </row>
    <row r="525" spans="1:6" ht="15.75">
      <c r="A525" s="34"/>
      <c r="B525" s="85"/>
      <c r="C525" s="85"/>
      <c r="D525" s="85"/>
      <c r="E525" s="34"/>
      <c r="F525" s="34"/>
    </row>
    <row r="526" spans="1:6" ht="15.75">
      <c r="A526" s="34"/>
      <c r="B526" s="85"/>
      <c r="C526" s="85"/>
      <c r="D526" s="85"/>
      <c r="E526" s="34"/>
      <c r="F526" s="34"/>
    </row>
    <row r="527" spans="1:6" ht="15.75">
      <c r="A527" s="34"/>
      <c r="B527" s="85"/>
      <c r="C527" s="85"/>
      <c r="D527" s="85"/>
      <c r="E527" s="34"/>
      <c r="F527" s="34"/>
    </row>
    <row r="528" spans="1:6" ht="15.75">
      <c r="A528" s="34"/>
      <c r="B528" s="85"/>
      <c r="C528" s="85"/>
      <c r="D528" s="85"/>
      <c r="E528" s="34"/>
      <c r="F528" s="34"/>
    </row>
    <row r="529" spans="1:6" ht="15.75">
      <c r="A529" s="34"/>
      <c r="B529" s="85"/>
      <c r="C529" s="85"/>
      <c r="D529" s="85"/>
      <c r="E529" s="34"/>
      <c r="F529" s="34"/>
    </row>
    <row r="530" spans="1:6" ht="15.75">
      <c r="A530" s="34"/>
      <c r="B530" s="85"/>
      <c r="C530" s="85"/>
      <c r="D530" s="85"/>
      <c r="E530" s="34"/>
      <c r="F530" s="34"/>
    </row>
    <row r="531" spans="1:6" ht="15.75">
      <c r="A531" s="34"/>
      <c r="B531" s="85"/>
      <c r="C531" s="85"/>
      <c r="D531" s="85"/>
      <c r="E531" s="34"/>
      <c r="F531" s="34"/>
    </row>
    <row r="532" spans="1:6" ht="15.75">
      <c r="A532" s="34"/>
      <c r="B532" s="85"/>
      <c r="C532" s="85"/>
      <c r="D532" s="85"/>
      <c r="E532" s="34"/>
      <c r="F532" s="34"/>
    </row>
    <row r="533" spans="1:6" ht="15.75">
      <c r="A533" s="34"/>
      <c r="B533" s="85"/>
      <c r="C533" s="85"/>
      <c r="D533" s="85"/>
      <c r="E533" s="34"/>
      <c r="F533" s="34"/>
    </row>
    <row r="534" spans="1:6" ht="15.75">
      <c r="A534" s="34"/>
      <c r="B534" s="85"/>
      <c r="C534" s="85"/>
      <c r="D534" s="85"/>
      <c r="E534" s="34"/>
      <c r="F534" s="34"/>
    </row>
    <row r="535" spans="1:6" ht="15.75">
      <c r="A535" s="34"/>
      <c r="B535" s="85"/>
      <c r="C535" s="85"/>
      <c r="D535" s="85"/>
      <c r="E535" s="34"/>
      <c r="F535" s="34"/>
    </row>
    <row r="536" spans="1:6" ht="15.75">
      <c r="A536" s="34"/>
      <c r="B536" s="85"/>
      <c r="C536" s="85"/>
      <c r="D536" s="85"/>
      <c r="E536" s="34"/>
      <c r="F536" s="34"/>
    </row>
    <row r="537" spans="1:6" ht="15.75">
      <c r="A537" s="34"/>
      <c r="B537" s="85"/>
      <c r="C537" s="85"/>
      <c r="D537" s="85"/>
      <c r="E537" s="34"/>
      <c r="F537" s="34"/>
    </row>
    <row r="538" spans="1:6" ht="15.75">
      <c r="A538" s="34"/>
      <c r="B538" s="85"/>
      <c r="C538" s="85"/>
      <c r="D538" s="85"/>
      <c r="E538" s="34"/>
      <c r="F538" s="34"/>
    </row>
    <row r="539" spans="1:6" ht="15.75">
      <c r="A539" s="34"/>
      <c r="B539" s="85"/>
      <c r="C539" s="85"/>
      <c r="D539" s="85"/>
      <c r="E539" s="34"/>
      <c r="F539" s="34"/>
    </row>
    <row r="540" spans="1:6" ht="15.75">
      <c r="A540" s="34"/>
      <c r="B540" s="85"/>
      <c r="C540" s="85"/>
      <c r="D540" s="85"/>
      <c r="E540" s="34"/>
      <c r="F540" s="34"/>
    </row>
    <row r="541" spans="1:6" ht="15.75">
      <c r="A541" s="34"/>
      <c r="B541" s="85"/>
      <c r="C541" s="85"/>
      <c r="D541" s="85"/>
      <c r="E541" s="34"/>
      <c r="F541" s="34"/>
    </row>
    <row r="542" spans="1:6" ht="15.75">
      <c r="A542" s="34"/>
      <c r="B542" s="85"/>
      <c r="C542" s="85"/>
      <c r="D542" s="85"/>
      <c r="E542" s="34"/>
      <c r="F542" s="34"/>
    </row>
    <row r="543" spans="1:6" ht="15.75">
      <c r="A543" s="34"/>
      <c r="B543" s="85"/>
      <c r="C543" s="85"/>
      <c r="D543" s="85"/>
      <c r="E543" s="34"/>
      <c r="F543" s="34"/>
    </row>
    <row r="544" spans="1:6" ht="15.75">
      <c r="A544" s="34"/>
      <c r="B544" s="85"/>
      <c r="C544" s="85"/>
      <c r="D544" s="85"/>
      <c r="E544" s="34"/>
      <c r="F544" s="34"/>
    </row>
    <row r="545" spans="1:6" ht="15.75">
      <c r="A545" s="34"/>
      <c r="B545" s="85"/>
      <c r="C545" s="85"/>
      <c r="D545" s="85"/>
      <c r="E545" s="34"/>
      <c r="F545" s="34"/>
    </row>
    <row r="546" spans="1:6" ht="15.75">
      <c r="A546" s="34"/>
      <c r="B546" s="85"/>
      <c r="C546" s="85"/>
      <c r="D546" s="85"/>
      <c r="E546" s="34"/>
      <c r="F546" s="34"/>
    </row>
    <row r="547" spans="1:6" ht="15.75">
      <c r="A547" s="34"/>
      <c r="B547" s="85"/>
      <c r="C547" s="85"/>
      <c r="D547" s="85"/>
      <c r="E547" s="34"/>
      <c r="F547" s="34"/>
    </row>
    <row r="548" spans="1:6" ht="15.75">
      <c r="A548" s="34"/>
      <c r="B548" s="85"/>
      <c r="C548" s="85"/>
      <c r="D548" s="85"/>
      <c r="E548" s="34"/>
      <c r="F548" s="34"/>
    </row>
    <row r="549" spans="1:6" ht="15.75">
      <c r="A549" s="34"/>
      <c r="B549" s="85"/>
      <c r="C549" s="85"/>
      <c r="D549" s="85"/>
      <c r="E549" s="34"/>
      <c r="F549" s="34"/>
    </row>
    <row r="550" spans="1:6" ht="15.75">
      <c r="A550" s="34"/>
      <c r="B550" s="85"/>
      <c r="C550" s="85"/>
      <c r="D550" s="85"/>
      <c r="E550" s="34"/>
      <c r="F550" s="34"/>
    </row>
    <row r="551" spans="1:6" ht="15.75">
      <c r="A551" s="34"/>
      <c r="B551" s="85"/>
      <c r="C551" s="85"/>
      <c r="D551" s="85"/>
      <c r="E551" s="34"/>
      <c r="F551" s="34"/>
    </row>
    <row r="552" spans="1:6" ht="15.75">
      <c r="A552" s="34"/>
      <c r="B552" s="85"/>
      <c r="C552" s="85"/>
      <c r="D552" s="85"/>
      <c r="E552" s="34"/>
      <c r="F552" s="34"/>
    </row>
    <row r="553" spans="1:6" ht="15.75">
      <c r="A553" s="34"/>
      <c r="B553" s="85"/>
      <c r="C553" s="85"/>
      <c r="D553" s="85"/>
      <c r="E553" s="34"/>
      <c r="F553" s="34"/>
    </row>
    <row r="554" spans="1:6" ht="15.75">
      <c r="A554" s="34"/>
      <c r="B554" s="85"/>
      <c r="C554" s="85"/>
      <c r="D554" s="85"/>
      <c r="E554" s="34"/>
      <c r="F554" s="34"/>
    </row>
    <row r="555" spans="1:6" ht="15.75">
      <c r="A555" s="34"/>
      <c r="B555" s="85"/>
      <c r="C555" s="85"/>
      <c r="D555" s="85"/>
      <c r="E555" s="34"/>
      <c r="F555" s="34"/>
    </row>
    <row r="556" spans="1:6" ht="15.75">
      <c r="A556" s="34"/>
      <c r="B556" s="85"/>
      <c r="C556" s="85"/>
      <c r="D556" s="85"/>
      <c r="E556" s="34"/>
      <c r="F556" s="34"/>
    </row>
    <row r="557" spans="1:6" ht="15.75">
      <c r="A557" s="34"/>
      <c r="B557" s="85"/>
      <c r="C557" s="85"/>
      <c r="D557" s="85"/>
      <c r="E557" s="34"/>
      <c r="F557" s="34"/>
    </row>
    <row r="558" spans="1:6" ht="15.75">
      <c r="A558" s="34"/>
      <c r="B558" s="85"/>
      <c r="C558" s="85"/>
      <c r="D558" s="85"/>
      <c r="E558" s="34"/>
      <c r="F558" s="34"/>
    </row>
    <row r="559" spans="1:6" ht="15.75">
      <c r="A559" s="34"/>
      <c r="B559" s="85"/>
      <c r="C559" s="85"/>
      <c r="D559" s="85"/>
      <c r="E559" s="34"/>
      <c r="F559" s="34"/>
    </row>
    <row r="560" spans="1:6" ht="15.75">
      <c r="A560" s="34"/>
      <c r="B560" s="85"/>
      <c r="C560" s="85"/>
      <c r="D560" s="85"/>
      <c r="E560" s="34"/>
      <c r="F560" s="34"/>
    </row>
    <row r="561" spans="1:6" ht="15.75">
      <c r="A561" s="34"/>
      <c r="B561" s="85"/>
      <c r="C561" s="85"/>
      <c r="D561" s="85"/>
      <c r="E561" s="34"/>
      <c r="F561" s="34"/>
    </row>
    <row r="562" spans="1:6" ht="15.75">
      <c r="A562" s="34"/>
      <c r="B562" s="85"/>
      <c r="C562" s="85"/>
      <c r="D562" s="85"/>
      <c r="E562" s="34"/>
      <c r="F562" s="34"/>
    </row>
    <row r="563" spans="1:6" ht="15.75">
      <c r="A563" s="34"/>
      <c r="B563" s="85"/>
      <c r="C563" s="85"/>
      <c r="D563" s="85"/>
      <c r="E563" s="34"/>
      <c r="F563" s="34"/>
    </row>
    <row r="564" spans="1:6" ht="15.75">
      <c r="A564" s="34"/>
      <c r="B564" s="85"/>
      <c r="C564" s="85"/>
      <c r="D564" s="85"/>
      <c r="E564" s="34"/>
      <c r="F564" s="34"/>
    </row>
    <row r="565" spans="1:6" ht="15.75">
      <c r="A565" s="34"/>
      <c r="B565" s="85"/>
      <c r="C565" s="85"/>
      <c r="D565" s="85"/>
      <c r="E565" s="34"/>
      <c r="F565" s="34"/>
    </row>
    <row r="566" spans="1:6" ht="15.75">
      <c r="A566" s="34"/>
      <c r="B566" s="85"/>
      <c r="C566" s="85"/>
      <c r="D566" s="85"/>
      <c r="E566" s="34"/>
      <c r="F566" s="34"/>
    </row>
    <row r="567" spans="1:6" ht="15.75">
      <c r="A567" s="34"/>
      <c r="B567" s="85"/>
      <c r="C567" s="85"/>
      <c r="D567" s="85"/>
      <c r="E567" s="34"/>
      <c r="F567" s="34"/>
    </row>
    <row r="568" spans="1:6" ht="15.75">
      <c r="A568" s="34"/>
      <c r="B568" s="85"/>
      <c r="C568" s="85"/>
      <c r="D568" s="85"/>
      <c r="E568" s="34"/>
      <c r="F568" s="34"/>
    </row>
    <row r="569" spans="1:6" ht="15.75">
      <c r="A569" s="34"/>
      <c r="B569" s="85"/>
      <c r="C569" s="85"/>
      <c r="D569" s="85"/>
      <c r="E569" s="34"/>
      <c r="F569" s="34"/>
    </row>
    <row r="570" spans="1:6" ht="15.75">
      <c r="A570" s="34"/>
      <c r="B570" s="85"/>
      <c r="C570" s="85"/>
      <c r="D570" s="85"/>
      <c r="E570" s="34"/>
      <c r="F570" s="34"/>
    </row>
    <row r="571" spans="1:6" ht="15.75">
      <c r="A571" s="34"/>
      <c r="B571" s="85"/>
      <c r="C571" s="85"/>
      <c r="D571" s="85"/>
      <c r="E571" s="34"/>
      <c r="F571" s="34"/>
    </row>
    <row r="572" spans="1:6" ht="15.75">
      <c r="A572" s="34"/>
      <c r="B572" s="85"/>
      <c r="C572" s="85"/>
      <c r="D572" s="85"/>
      <c r="E572" s="34"/>
      <c r="F572" s="34"/>
    </row>
    <row r="573" spans="1:6" ht="15.75">
      <c r="A573" s="34"/>
      <c r="B573" s="85"/>
      <c r="C573" s="85"/>
      <c r="D573" s="85"/>
      <c r="E573" s="34"/>
      <c r="F573" s="34"/>
    </row>
    <row r="574" spans="1:6" ht="15.75">
      <c r="A574" s="34"/>
      <c r="B574" s="85"/>
      <c r="C574" s="85"/>
      <c r="D574" s="85"/>
      <c r="E574" s="34"/>
      <c r="F574" s="34"/>
    </row>
    <row r="575" spans="1:6" ht="15.75">
      <c r="A575" s="34"/>
      <c r="B575" s="85"/>
      <c r="C575" s="85"/>
      <c r="D575" s="85"/>
      <c r="E575" s="34"/>
      <c r="F575" s="34"/>
    </row>
    <row r="576" spans="1:6" ht="15.75">
      <c r="A576" s="34"/>
      <c r="B576" s="85"/>
      <c r="C576" s="85"/>
      <c r="D576" s="85"/>
      <c r="E576" s="34"/>
      <c r="F576" s="34"/>
    </row>
    <row r="577" spans="1:6" ht="15.75">
      <c r="A577" s="34"/>
      <c r="B577" s="85"/>
      <c r="C577" s="85"/>
      <c r="D577" s="85"/>
      <c r="E577" s="34"/>
      <c r="F577" s="34"/>
    </row>
    <row r="578" spans="1:6" ht="15.75">
      <c r="A578" s="34"/>
      <c r="B578" s="85"/>
      <c r="C578" s="85"/>
      <c r="D578" s="85"/>
      <c r="E578" s="34"/>
      <c r="F578" s="34"/>
    </row>
    <row r="579" spans="1:6" ht="15.75">
      <c r="A579" s="34"/>
      <c r="B579" s="85"/>
      <c r="C579" s="85"/>
      <c r="D579" s="85"/>
      <c r="E579" s="34"/>
      <c r="F579" s="34"/>
    </row>
    <row r="580" spans="1:6" ht="15.75">
      <c r="A580" s="34"/>
      <c r="B580" s="85"/>
      <c r="C580" s="85"/>
      <c r="D580" s="85"/>
      <c r="E580" s="34"/>
      <c r="F580" s="34"/>
    </row>
    <row r="581" spans="1:6" ht="15.75">
      <c r="A581" s="34"/>
      <c r="B581" s="85"/>
      <c r="C581" s="85"/>
      <c r="D581" s="85"/>
      <c r="E581" s="34"/>
      <c r="F581" s="34"/>
    </row>
    <row r="582" spans="1:6" ht="15.75">
      <c r="A582" s="34"/>
      <c r="B582" s="85"/>
      <c r="C582" s="85"/>
      <c r="D582" s="85"/>
      <c r="E582" s="34"/>
      <c r="F582" s="34"/>
    </row>
    <row r="583" spans="1:6" ht="15.75">
      <c r="A583" s="34"/>
      <c r="B583" s="85"/>
      <c r="C583" s="85"/>
      <c r="D583" s="85"/>
      <c r="E583" s="34"/>
      <c r="F583" s="34"/>
    </row>
    <row r="584" spans="1:6" ht="15.75">
      <c r="A584" s="34"/>
      <c r="B584" s="85"/>
      <c r="C584" s="85"/>
      <c r="D584" s="85"/>
      <c r="E584" s="34"/>
      <c r="F584" s="34"/>
    </row>
    <row r="585" spans="1:6" ht="15.75">
      <c r="A585" s="34"/>
      <c r="B585" s="85"/>
      <c r="C585" s="85"/>
      <c r="D585" s="85"/>
      <c r="E585" s="34"/>
      <c r="F585" s="34"/>
    </row>
    <row r="586" spans="1:6" ht="15.75">
      <c r="A586" s="34"/>
      <c r="B586" s="85"/>
      <c r="C586" s="85"/>
      <c r="D586" s="85"/>
      <c r="E586" s="34"/>
      <c r="F586" s="34"/>
    </row>
    <row r="587" spans="1:6" ht="15.75">
      <c r="A587" s="34"/>
      <c r="B587" s="85"/>
      <c r="C587" s="85"/>
      <c r="D587" s="85"/>
      <c r="E587" s="34"/>
      <c r="F587" s="34"/>
    </row>
    <row r="588" spans="1:6" ht="15.75">
      <c r="A588" s="34"/>
      <c r="B588" s="85"/>
      <c r="C588" s="85"/>
      <c r="D588" s="85"/>
      <c r="E588" s="34"/>
      <c r="F588" s="34"/>
    </row>
    <row r="589" spans="1:6" ht="15.75">
      <c r="A589" s="34"/>
      <c r="B589" s="85"/>
      <c r="C589" s="85"/>
      <c r="D589" s="85"/>
      <c r="E589" s="34"/>
      <c r="F589" s="34"/>
    </row>
    <row r="590" spans="1:6" ht="15.75">
      <c r="A590" s="34"/>
      <c r="B590" s="85"/>
      <c r="C590" s="85"/>
      <c r="D590" s="85"/>
      <c r="E590" s="34"/>
      <c r="F590" s="34"/>
    </row>
    <row r="591" spans="1:6" ht="15.75">
      <c r="A591" s="34"/>
      <c r="B591" s="85"/>
      <c r="C591" s="85"/>
      <c r="D591" s="85"/>
      <c r="E591" s="34"/>
      <c r="F591" s="34"/>
    </row>
    <row r="592" spans="1:6" ht="15.75">
      <c r="A592" s="34"/>
      <c r="B592" s="85"/>
      <c r="C592" s="85"/>
      <c r="D592" s="85"/>
      <c r="E592" s="34"/>
      <c r="F592" s="34"/>
    </row>
    <row r="593" spans="1:6" ht="15.75">
      <c r="A593" s="34"/>
      <c r="B593" s="85"/>
      <c r="C593" s="85"/>
      <c r="D593" s="85"/>
      <c r="E593" s="34"/>
      <c r="F593" s="34"/>
    </row>
    <row r="594" spans="1:6" ht="15.75">
      <c r="A594" s="34"/>
      <c r="B594" s="85"/>
      <c r="C594" s="85"/>
      <c r="D594" s="85"/>
      <c r="E594" s="34"/>
      <c r="F594" s="34"/>
    </row>
    <row r="595" spans="1:6" ht="15.75">
      <c r="A595" s="34"/>
      <c r="B595" s="85"/>
      <c r="C595" s="85"/>
      <c r="D595" s="85"/>
      <c r="E595" s="34"/>
      <c r="F595" s="34"/>
    </row>
    <row r="596" spans="1:6" ht="15.75">
      <c r="A596" s="34"/>
      <c r="B596" s="85"/>
      <c r="C596" s="85"/>
      <c r="D596" s="85"/>
      <c r="E596" s="34"/>
      <c r="F596" s="34"/>
    </row>
    <row r="597" spans="1:6" ht="15.75">
      <c r="A597" s="34"/>
      <c r="B597" s="85"/>
      <c r="C597" s="85"/>
      <c r="D597" s="85"/>
      <c r="E597" s="34"/>
      <c r="F597" s="34"/>
    </row>
    <row r="598" spans="1:6" ht="15.75">
      <c r="A598" s="34"/>
      <c r="B598" s="85"/>
      <c r="C598" s="85"/>
      <c r="D598" s="85"/>
      <c r="E598" s="34"/>
      <c r="F598" s="34"/>
    </row>
    <row r="599" spans="1:6" ht="15.75">
      <c r="A599" s="34"/>
      <c r="B599" s="85"/>
      <c r="C599" s="85"/>
      <c r="D599" s="85"/>
      <c r="E599" s="34"/>
      <c r="F599" s="34"/>
    </row>
    <row r="600" spans="1:6" ht="15.75">
      <c r="A600" s="34"/>
      <c r="B600" s="85"/>
      <c r="C600" s="85"/>
      <c r="D600" s="85"/>
      <c r="E600" s="34"/>
      <c r="F600" s="34"/>
    </row>
    <row r="601" spans="1:6" ht="15.75">
      <c r="A601" s="34"/>
      <c r="B601" s="85"/>
      <c r="C601" s="85"/>
      <c r="D601" s="85"/>
      <c r="E601" s="34"/>
      <c r="F601" s="34"/>
    </row>
    <row r="602" spans="1:6" ht="15.75">
      <c r="A602" s="34"/>
      <c r="B602" s="85"/>
      <c r="C602" s="85"/>
      <c r="D602" s="85"/>
      <c r="E602" s="34"/>
      <c r="F602" s="34"/>
    </row>
    <row r="603" spans="1:6" ht="15.75">
      <c r="A603" s="34"/>
      <c r="B603" s="85"/>
      <c r="C603" s="85"/>
      <c r="D603" s="85"/>
      <c r="E603" s="34"/>
      <c r="F603" s="34"/>
    </row>
    <row r="604" spans="1:6" ht="15.75">
      <c r="A604" s="34"/>
      <c r="B604" s="85"/>
      <c r="C604" s="85"/>
      <c r="D604" s="85"/>
      <c r="E604" s="34"/>
      <c r="F604" s="34"/>
    </row>
    <row r="605" spans="1:6" ht="15.75">
      <c r="A605" s="34"/>
      <c r="B605" s="85"/>
      <c r="C605" s="85"/>
      <c r="D605" s="85"/>
      <c r="E605" s="34"/>
      <c r="F605" s="34"/>
    </row>
    <row r="606" spans="1:6" ht="15.75">
      <c r="A606" s="34"/>
      <c r="B606" s="85"/>
      <c r="C606" s="85"/>
      <c r="D606" s="85"/>
      <c r="E606" s="34"/>
      <c r="F606" s="34"/>
    </row>
    <row r="607" spans="1:6" ht="15.75">
      <c r="A607" s="34"/>
      <c r="B607" s="85"/>
      <c r="C607" s="85"/>
      <c r="D607" s="85"/>
      <c r="E607" s="34"/>
      <c r="F607" s="34"/>
    </row>
    <row r="608" spans="1:6" ht="15.75">
      <c r="A608" s="34"/>
      <c r="B608" s="85"/>
      <c r="C608" s="85"/>
      <c r="D608" s="85"/>
      <c r="E608" s="34"/>
      <c r="F608" s="34"/>
    </row>
    <row r="609" spans="1:6" ht="15.75">
      <c r="A609" s="34"/>
      <c r="B609" s="85"/>
      <c r="C609" s="85"/>
      <c r="D609" s="85"/>
      <c r="E609" s="34"/>
      <c r="F609" s="34"/>
    </row>
    <row r="610" spans="1:6" ht="15.75">
      <c r="A610" s="34"/>
      <c r="B610" s="85"/>
      <c r="C610" s="85"/>
      <c r="D610" s="85"/>
      <c r="E610" s="34"/>
      <c r="F610" s="34"/>
    </row>
    <row r="611" spans="1:6" ht="15.75">
      <c r="A611" s="34"/>
      <c r="B611" s="85"/>
      <c r="C611" s="85"/>
      <c r="D611" s="85"/>
      <c r="E611" s="34"/>
      <c r="F611" s="34"/>
    </row>
    <row r="612" spans="1:6" ht="15.75">
      <c r="A612" s="34"/>
      <c r="B612" s="85"/>
      <c r="C612" s="85"/>
      <c r="D612" s="85"/>
      <c r="E612" s="34"/>
      <c r="F612" s="34"/>
    </row>
    <row r="613" spans="1:6" ht="15.75">
      <c r="A613" s="34"/>
      <c r="B613" s="85"/>
      <c r="C613" s="85"/>
      <c r="D613" s="85"/>
      <c r="E613" s="34"/>
      <c r="F613" s="34"/>
    </row>
    <row r="614" spans="1:6" ht="15.75">
      <c r="A614" s="34"/>
      <c r="B614" s="85"/>
      <c r="C614" s="85"/>
      <c r="D614" s="85"/>
      <c r="E614" s="34"/>
      <c r="F614" s="34"/>
    </row>
    <row r="615" spans="1:6" ht="15.75">
      <c r="A615" s="34"/>
      <c r="B615" s="85"/>
      <c r="C615" s="85"/>
      <c r="D615" s="85"/>
      <c r="E615" s="34"/>
      <c r="F615" s="34"/>
    </row>
    <row r="616" spans="1:6" ht="15.75">
      <c r="A616" s="34"/>
      <c r="B616" s="85"/>
      <c r="C616" s="85"/>
      <c r="D616" s="85"/>
      <c r="E616" s="34"/>
      <c r="F616" s="34"/>
    </row>
    <row r="617" spans="1:6" ht="15.75">
      <c r="A617" s="34"/>
      <c r="B617" s="85"/>
      <c r="C617" s="85"/>
      <c r="D617" s="85"/>
      <c r="E617" s="34"/>
      <c r="F617" s="34"/>
    </row>
    <row r="618" spans="1:6" ht="15.75">
      <c r="A618" s="34"/>
      <c r="B618" s="85"/>
      <c r="C618" s="85"/>
      <c r="D618" s="85"/>
      <c r="E618" s="34"/>
      <c r="F618" s="34"/>
    </row>
    <row r="619" spans="1:6" ht="15.75">
      <c r="A619" s="34"/>
      <c r="B619" s="85"/>
      <c r="C619" s="85"/>
      <c r="D619" s="85"/>
      <c r="E619" s="34"/>
      <c r="F619" s="34"/>
    </row>
    <row r="620" spans="1:6" ht="15.75">
      <c r="A620" s="34"/>
      <c r="B620" s="85"/>
      <c r="C620" s="85"/>
      <c r="D620" s="85"/>
      <c r="E620" s="34"/>
      <c r="F620" s="34"/>
    </row>
    <row r="621" spans="1:6" ht="15.75">
      <c r="A621" s="34"/>
      <c r="B621" s="85"/>
      <c r="C621" s="85"/>
      <c r="D621" s="85"/>
      <c r="E621" s="34"/>
      <c r="F621" s="34"/>
    </row>
    <row r="622" spans="1:6" ht="15.75">
      <c r="A622" s="34"/>
      <c r="B622" s="85"/>
      <c r="C622" s="85"/>
      <c r="D622" s="85"/>
      <c r="E622" s="34"/>
      <c r="F622" s="34"/>
    </row>
    <row r="623" spans="1:6" ht="15.75">
      <c r="A623" s="34"/>
      <c r="B623" s="85"/>
      <c r="C623" s="85"/>
      <c r="D623" s="85"/>
      <c r="E623" s="34"/>
      <c r="F623" s="34"/>
    </row>
    <row r="624" spans="1:6" ht="15.75">
      <c r="A624" s="34"/>
      <c r="B624" s="85"/>
      <c r="C624" s="85"/>
      <c r="D624" s="85"/>
      <c r="E624" s="34"/>
      <c r="F624" s="34"/>
    </row>
    <row r="625" spans="1:6" ht="15.75">
      <c r="A625" s="34"/>
      <c r="B625" s="85"/>
      <c r="C625" s="85"/>
      <c r="D625" s="85"/>
      <c r="E625" s="34"/>
      <c r="F625" s="34"/>
    </row>
    <row r="626" spans="1:6" ht="15.75">
      <c r="A626" s="34"/>
      <c r="B626" s="85"/>
      <c r="C626" s="85"/>
      <c r="D626" s="85"/>
      <c r="E626" s="34"/>
      <c r="F626" s="34"/>
    </row>
    <row r="627" spans="1:6" ht="15.75">
      <c r="A627" s="34"/>
      <c r="B627" s="85"/>
      <c r="C627" s="85"/>
      <c r="D627" s="85"/>
      <c r="E627" s="34"/>
      <c r="F627" s="34"/>
    </row>
    <row r="628" spans="1:6" ht="15.75">
      <c r="A628" s="34"/>
      <c r="B628" s="85"/>
      <c r="C628" s="85"/>
      <c r="D628" s="85"/>
      <c r="E628" s="34"/>
      <c r="F628" s="34"/>
    </row>
    <row r="629" spans="1:6" ht="15.75">
      <c r="A629" s="34"/>
      <c r="B629" s="85"/>
      <c r="C629" s="85"/>
      <c r="D629" s="85"/>
      <c r="E629" s="34"/>
      <c r="F629" s="34"/>
    </row>
    <row r="630" spans="1:6" ht="15.75">
      <c r="A630" s="34"/>
      <c r="B630" s="85"/>
      <c r="C630" s="85"/>
      <c r="D630" s="85"/>
      <c r="E630" s="34"/>
      <c r="F630" s="34"/>
    </row>
    <row r="631" spans="1:6" ht="15.75">
      <c r="A631" s="34"/>
      <c r="B631" s="85"/>
      <c r="C631" s="85"/>
      <c r="D631" s="85"/>
      <c r="E631" s="34"/>
      <c r="F631" s="34"/>
    </row>
    <row r="632" spans="1:6" ht="15.75">
      <c r="A632" s="34"/>
      <c r="B632" s="85"/>
      <c r="C632" s="85"/>
      <c r="D632" s="85"/>
      <c r="E632" s="34"/>
      <c r="F632" s="34"/>
    </row>
    <row r="633" spans="1:6" ht="15.75">
      <c r="A633" s="34"/>
      <c r="B633" s="85"/>
      <c r="C633" s="85"/>
      <c r="D633" s="85"/>
      <c r="E633" s="34"/>
      <c r="F633" s="34"/>
    </row>
    <row r="634" spans="1:6" ht="15.75">
      <c r="A634" s="34"/>
      <c r="B634" s="85"/>
      <c r="C634" s="85"/>
      <c r="D634" s="85"/>
      <c r="E634" s="34"/>
      <c r="F634" s="34"/>
    </row>
    <row r="635" spans="1:6" ht="15.75">
      <c r="A635" s="34"/>
      <c r="B635" s="85"/>
      <c r="C635" s="85"/>
      <c r="D635" s="85"/>
      <c r="E635" s="34"/>
      <c r="F635" s="34"/>
    </row>
  </sheetData>
  <sheetProtection/>
  <mergeCells count="5">
    <mergeCell ref="A331:A333"/>
    <mergeCell ref="B331:B333"/>
    <mergeCell ref="E331:F332"/>
    <mergeCell ref="C332:C333"/>
    <mergeCell ref="D331:D333"/>
  </mergeCells>
  <printOptions horizontalCentered="1"/>
  <pageMargins left="0.31496062992125984" right="0.6692913385826772" top="1.2598425196850394" bottom="0.7086614173228347" header="0.7086614173228347" footer="0.1968503937007874"/>
  <pageSetup firstPageNumber="67" useFirstPageNumber="1" horizontalDpi="600" verticalDpi="600" orientation="landscape" paperSize="9" scale="70" r:id="rId1"/>
  <headerFooter alignWithMargins="0">
    <oddHeader>&amp;C&amp;"Times New Roman Tj,обычный"&amp;14Љадвали љамбастии №5 Грантњо ва кўмаки техникї барои солњои 2013-2015&amp;R&amp;"Times New Roman Tj, Bold"
(њаз. долл. ШМА)</oddHeader>
  </headerFooter>
  <rowBreaks count="14" manualBreakCount="14">
    <brk id="22" max="5" man="1"/>
    <brk id="42" max="5" man="1"/>
    <brk id="65" max="5" man="1"/>
    <brk id="90" max="5" man="1"/>
    <brk id="120" max="5" man="1"/>
    <brk id="142" max="5" man="1"/>
    <brk id="167" max="5" man="1"/>
    <brk id="193" max="5" man="1"/>
    <brk id="218" max="5" man="1"/>
    <brk id="240" max="5" man="1"/>
    <brk id="263" max="5" man="1"/>
    <brk id="286" max="5" man="1"/>
    <brk id="311" max="5" man="1"/>
    <brk id="32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6:E14"/>
  <sheetViews>
    <sheetView zoomScale="145" zoomScaleNormal="145" zoomScalePageLayoutView="0" workbookViewId="0" topLeftCell="A5">
      <selection activeCell="B8" sqref="B8:E14"/>
    </sheetView>
  </sheetViews>
  <sheetFormatPr defaultColWidth="9.00390625" defaultRowHeight="12.75"/>
  <cols>
    <col min="1" max="1" width="25.00390625" style="30" customWidth="1"/>
    <col min="2" max="4" width="14.875" style="30" customWidth="1"/>
    <col min="5" max="5" width="16.125" style="30" customWidth="1"/>
    <col min="6" max="6" width="17.625" style="30" customWidth="1"/>
    <col min="7" max="7" width="16.375" style="30" customWidth="1"/>
    <col min="8" max="16384" width="9.125" style="30" customWidth="1"/>
  </cols>
  <sheetData>
    <row r="6" spans="1:5" ht="46.5" customHeight="1">
      <c r="A6" s="499" t="s">
        <v>395</v>
      </c>
      <c r="B6" s="502">
        <v>2012</v>
      </c>
      <c r="C6" s="502">
        <v>2013</v>
      </c>
      <c r="D6" s="502">
        <v>2014</v>
      </c>
      <c r="E6" s="500" t="s">
        <v>875</v>
      </c>
    </row>
    <row r="7" spans="1:5" ht="16.5" customHeight="1">
      <c r="A7" s="499"/>
      <c r="B7" s="502"/>
      <c r="C7" s="502"/>
      <c r="D7" s="502"/>
      <c r="E7" s="501"/>
    </row>
    <row r="8" spans="1:5" ht="15.75">
      <c r="A8" s="38" t="s">
        <v>730</v>
      </c>
      <c r="B8" s="37">
        <f>+B9+B10</f>
        <v>490132.2</v>
      </c>
      <c r="C8" s="37">
        <f>+C9+C10</f>
        <v>1428910.2</v>
      </c>
      <c r="D8" s="37">
        <f>+D9+D10</f>
        <v>1556403.2</v>
      </c>
      <c r="E8" s="37">
        <f aca="true" t="shared" si="0" ref="E8:E13">+B8+C8+D8</f>
        <v>3475445.5999999996</v>
      </c>
    </row>
    <row r="9" spans="1:5" ht="15.75">
      <c r="A9" s="38" t="s">
        <v>764</v>
      </c>
      <c r="B9" s="37">
        <f>+'Чадвали чамбастии 3'!F171</f>
        <v>389516.2</v>
      </c>
      <c r="C9" s="37">
        <f>+'Чадвали чамбастии 3'!K171</f>
        <v>1224553.2</v>
      </c>
      <c r="D9" s="37">
        <f>+'Чадвали чамбастии 3'!P171</f>
        <v>1480673.2</v>
      </c>
      <c r="E9" s="37">
        <f t="shared" si="0"/>
        <v>3094742.5999999996</v>
      </c>
    </row>
    <row r="10" spans="1:5" ht="33.75" customHeight="1">
      <c r="A10" s="38" t="s">
        <v>105</v>
      </c>
      <c r="B10" s="37">
        <f>+'Чадвали чамбастии 3'!G171</f>
        <v>100616</v>
      </c>
      <c r="C10" s="37">
        <f>+'Чадвали чамбастии 3'!L171</f>
        <v>204357</v>
      </c>
      <c r="D10" s="37">
        <f>+'Чадвали чамбастии 3'!Q171</f>
        <v>75730</v>
      </c>
      <c r="E10" s="37">
        <f t="shared" si="0"/>
        <v>380703</v>
      </c>
    </row>
    <row r="11" spans="1:5" ht="33.75" customHeight="1">
      <c r="A11" s="38" t="s">
        <v>731</v>
      </c>
      <c r="B11" s="37">
        <f>+B12+B13</f>
        <v>49227.8</v>
      </c>
      <c r="C11" s="37">
        <f>+C12+C13</f>
        <v>191275.8</v>
      </c>
      <c r="D11" s="37">
        <f>+D12+D13</f>
        <v>156284.8</v>
      </c>
      <c r="E11" s="37">
        <f t="shared" si="0"/>
        <v>396788.39999999997</v>
      </c>
    </row>
    <row r="12" spans="1:5" ht="26.25" customHeight="1">
      <c r="A12" s="38" t="s">
        <v>253</v>
      </c>
      <c r="B12" s="37">
        <f>+'Чадвали чамбастии 3'!E171</f>
        <v>43991.8</v>
      </c>
      <c r="C12" s="37">
        <f>+'Чадвали чамбастии 3'!J171</f>
        <v>90413.8</v>
      </c>
      <c r="D12" s="37">
        <f>+'Чадвали чамбастии 3'!O171</f>
        <v>102884.8</v>
      </c>
      <c r="E12" s="37">
        <f t="shared" si="0"/>
        <v>237290.40000000002</v>
      </c>
    </row>
    <row r="13" spans="1:5" ht="15.75">
      <c r="A13" s="38" t="s">
        <v>396</v>
      </c>
      <c r="B13" s="37">
        <f>+'Чадвали чамбастии 3'!H171</f>
        <v>5236</v>
      </c>
      <c r="C13" s="37">
        <f>+'Чадвали чамбастии 3'!M171</f>
        <v>100862</v>
      </c>
      <c r="D13" s="37">
        <f>+'Чадвали чамбастии 3'!R171</f>
        <v>53400</v>
      </c>
      <c r="E13" s="37">
        <f t="shared" si="0"/>
        <v>159498</v>
      </c>
    </row>
    <row r="14" spans="1:5" ht="27.75" customHeight="1">
      <c r="A14" s="38" t="s">
        <v>836</v>
      </c>
      <c r="B14" s="37">
        <f>+B11+B8</f>
        <v>539360</v>
      </c>
      <c r="C14" s="37">
        <f>+C11+C8</f>
        <v>1620186</v>
      </c>
      <c r="D14" s="37">
        <f>+D11+D8</f>
        <v>1712688</v>
      </c>
      <c r="E14" s="37">
        <f>+B14+C14+D14</f>
        <v>3872234</v>
      </c>
    </row>
    <row r="15" ht="21" customHeight="1"/>
    <row r="16" ht="16.5" customHeight="1"/>
    <row r="17" ht="19.5" customHeight="1"/>
    <row r="18" ht="37.5" customHeight="1"/>
    <row r="19" ht="17.25" customHeight="1"/>
    <row r="20" ht="20.25" customHeight="1"/>
    <row r="21" ht="21.75" customHeight="1"/>
  </sheetData>
  <sheetProtection/>
  <mergeCells count="5">
    <mergeCell ref="A6:A7"/>
    <mergeCell ref="E6:E7"/>
    <mergeCell ref="B6:B7"/>
    <mergeCell ref="C6:C7"/>
    <mergeCell ref="D6:D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I17"/>
  <sheetViews>
    <sheetView zoomScalePageLayoutView="0" workbookViewId="0" topLeftCell="A1">
      <selection activeCell="H8" sqref="H8"/>
    </sheetView>
  </sheetViews>
  <sheetFormatPr defaultColWidth="9.00390625" defaultRowHeight="12.75"/>
  <cols>
    <col min="3" max="3" width="42.625" style="0" customWidth="1"/>
    <col min="4" max="4" width="20.00390625" style="0" customWidth="1"/>
    <col min="5" max="7" width="19.375" style="0" bestFit="1" customWidth="1"/>
    <col min="8" max="8" width="12.125" style="0" bestFit="1" customWidth="1"/>
    <col min="9" max="9" width="16.375" style="0" bestFit="1" customWidth="1"/>
  </cols>
  <sheetData>
    <row r="4" ht="13.5" thickBot="1"/>
    <row r="5" spans="3:8" ht="66.75" customHeight="1">
      <c r="C5" s="505" t="s">
        <v>397</v>
      </c>
      <c r="D5" s="507">
        <v>2013</v>
      </c>
      <c r="E5" s="507">
        <v>2014</v>
      </c>
      <c r="F5" s="507">
        <v>2015</v>
      </c>
      <c r="G5" s="503" t="s">
        <v>398</v>
      </c>
      <c r="H5" s="26"/>
    </row>
    <row r="6" spans="3:8" ht="15.75" thickBot="1">
      <c r="C6" s="506"/>
      <c r="D6" s="508"/>
      <c r="E6" s="508"/>
      <c r="F6" s="508"/>
      <c r="G6" s="504"/>
      <c r="H6" s="26"/>
    </row>
    <row r="7" spans="3:9" ht="19.5" thickBot="1">
      <c r="C7" s="27" t="s">
        <v>406</v>
      </c>
      <c r="D7" s="29">
        <f>+'Чадвали чамбастии 3'!D10</f>
        <v>9000</v>
      </c>
      <c r="E7" s="29">
        <f>+'Чадвали чамбастии 3'!I11</f>
        <v>12538</v>
      </c>
      <c r="F7" s="29">
        <f>+'Чадвали чамбастии 3'!N11</f>
        <v>12695</v>
      </c>
      <c r="G7" s="29">
        <f>+'Чадвали чамбастии 3'!S11</f>
        <v>34233</v>
      </c>
      <c r="H7" s="39">
        <f>+G7*100%/G17</f>
        <v>0.008840633081575133</v>
      </c>
      <c r="I7" s="48">
        <v>23800</v>
      </c>
    </row>
    <row r="8" spans="3:9" ht="19.5" thickBot="1">
      <c r="C8" s="27" t="s">
        <v>505</v>
      </c>
      <c r="D8" s="29">
        <f>+'Чадвали чамбастии 3'!D22</f>
        <v>15242</v>
      </c>
      <c r="E8" s="29">
        <f>+'Чадвали чамбастии 3'!I22</f>
        <v>4707</v>
      </c>
      <c r="F8" s="29">
        <f>+'Чадвали чамбастии 3'!N22</f>
        <v>4000</v>
      </c>
      <c r="G8" s="29">
        <f>+'Чадвали чамбастии 3'!S22</f>
        <v>23949</v>
      </c>
      <c r="H8" s="39">
        <f>+G8*100%/G17</f>
        <v>0.006184801848235412</v>
      </c>
      <c r="I8" s="48">
        <v>27897</v>
      </c>
    </row>
    <row r="9" spans="3:9" ht="38.25" thickBot="1">
      <c r="C9" s="27" t="s">
        <v>399</v>
      </c>
      <c r="D9" s="29">
        <f>+'Чадвали чамбастии 3'!D41</f>
        <v>8850</v>
      </c>
      <c r="E9" s="29">
        <f>+'Чадвали чамбастии 3'!I41</f>
        <v>101900</v>
      </c>
      <c r="F9" s="29">
        <f>+'Чадвали чамбастии 3'!N41</f>
        <v>151505</v>
      </c>
      <c r="G9" s="29">
        <f>+'Чадвали чамбастии 3'!S41</f>
        <v>262255</v>
      </c>
      <c r="H9" s="39">
        <f>+G9*100%/G17</f>
        <v>0.06772705368528864</v>
      </c>
      <c r="I9" s="48">
        <v>257908</v>
      </c>
    </row>
    <row r="10" spans="3:9" ht="19.5" thickBot="1">
      <c r="C10" s="27" t="s">
        <v>60</v>
      </c>
      <c r="D10" s="29">
        <f>+'Чадвали чамбастии 3'!D69</f>
        <v>28009</v>
      </c>
      <c r="E10" s="29">
        <f>+'Чадвали чамбастии 3'!I69</f>
        <v>43627</v>
      </c>
      <c r="F10" s="29">
        <f>+'Чадвали чамбастии 3'!N69</f>
        <v>53600</v>
      </c>
      <c r="G10" s="29">
        <f>+'Чадвали чамбастии 3'!S69</f>
        <v>125236</v>
      </c>
      <c r="H10" s="39">
        <f>+G10*100%/G17</f>
        <v>0.03234205370853104</v>
      </c>
      <c r="I10" s="48">
        <v>93473</v>
      </c>
    </row>
    <row r="11" spans="3:9" ht="19.5" thickBot="1">
      <c r="C11" s="27" t="s">
        <v>20</v>
      </c>
      <c r="D11" s="29">
        <f>+'Чадвали чамбастии 3'!D46</f>
        <v>1182</v>
      </c>
      <c r="E11" s="29">
        <f>+'Чадвали чамбастии 3'!I46</f>
        <v>155</v>
      </c>
      <c r="F11" s="29">
        <f>+'Чадвали чамбастии 3'!N46</f>
        <v>0</v>
      </c>
      <c r="G11" s="29">
        <f>+'Чадвали чамбастии 3'!S46</f>
        <v>1337</v>
      </c>
      <c r="H11" s="39">
        <f>+G11*100%/G17</f>
        <v>0.00034527872024263</v>
      </c>
      <c r="I11" s="48">
        <v>3883</v>
      </c>
    </row>
    <row r="12" spans="3:9" ht="19.5" thickBot="1">
      <c r="C12" s="27" t="s">
        <v>170</v>
      </c>
      <c r="D12" s="29">
        <f>+'Чадвали чамбастии 3'!D99</f>
        <v>92184</v>
      </c>
      <c r="E12" s="29">
        <f>+'Чадвали чамбастии 3'!I99</f>
        <v>667520</v>
      </c>
      <c r="F12" s="29">
        <f>+'Чадвали чамбастии 3'!N99</f>
        <v>702490</v>
      </c>
      <c r="G12" s="29">
        <f>+'Чадвали чамбастии 3'!S99</f>
        <v>1462194</v>
      </c>
      <c r="H12" s="39">
        <f>+G12*100%/G17</f>
        <v>0.37760992749921624</v>
      </c>
      <c r="I12" s="49" t="s">
        <v>166</v>
      </c>
    </row>
    <row r="13" spans="3:9" ht="19.5" thickBot="1">
      <c r="C13" s="27" t="s">
        <v>407</v>
      </c>
      <c r="D13" s="29">
        <f>+'Чадвали чамбастии 3'!D138</f>
        <v>368242</v>
      </c>
      <c r="E13" s="29">
        <f>+'Чадвали чамбастии 3'!I138</f>
        <v>739216</v>
      </c>
      <c r="F13" s="29">
        <f>+'Чадвали чамбастии 3'!N138</f>
        <v>707833</v>
      </c>
      <c r="G13" s="29">
        <f>+'Чадвали чамбастии 3'!S138</f>
        <v>1815291</v>
      </c>
      <c r="H13" s="39">
        <f>+G13*100%/G17</f>
        <v>0.4687968237456724</v>
      </c>
      <c r="I13" s="48">
        <v>1904946</v>
      </c>
    </row>
    <row r="14" spans="3:9" ht="19.5" thickBot="1">
      <c r="C14" s="27" t="s">
        <v>183</v>
      </c>
      <c r="D14" s="29">
        <f>+'Чадвали чамбастии 3'!D152</f>
        <v>7033</v>
      </c>
      <c r="E14" s="29">
        <f>+'Чадвали чамбастии 3'!I152</f>
        <v>31423</v>
      </c>
      <c r="F14" s="29">
        <f>+'Чадвали чамбастии 3'!N152</f>
        <v>50021</v>
      </c>
      <c r="G14" s="29">
        <f>+'Чадвали чамбастии 3'!S152</f>
        <v>88477</v>
      </c>
      <c r="H14" s="39">
        <f>+G14/G17</f>
        <v>0.022849084017133262</v>
      </c>
      <c r="I14" s="48">
        <v>77755</v>
      </c>
    </row>
    <row r="15" spans="3:9" ht="19.5" thickBot="1">
      <c r="C15" s="27" t="s">
        <v>648</v>
      </c>
      <c r="D15" s="29">
        <f>+'Чадвали чамбастии 3'!D165</f>
        <v>9618</v>
      </c>
      <c r="E15" s="29">
        <f>+'Чадвали чамбастии 3'!I165</f>
        <v>16900</v>
      </c>
      <c r="F15" s="29">
        <f>+'Чадвали чамбастии 3'!N165</f>
        <v>21744</v>
      </c>
      <c r="G15" s="29">
        <f>+'Чадвали чамбастии 3'!S165</f>
        <v>48262</v>
      </c>
      <c r="H15" s="39">
        <f>+G15*100%/G17</f>
        <v>0.012463606279992377</v>
      </c>
      <c r="I15" s="48">
        <v>49005</v>
      </c>
    </row>
    <row r="16" spans="3:9" ht="19.5" thickBot="1">
      <c r="C16" s="27" t="s">
        <v>400</v>
      </c>
      <c r="D16" s="29">
        <f>+'Чадвали чамбастии 3'!D170</f>
        <v>0</v>
      </c>
      <c r="E16" s="29">
        <f>+'Чадвали чамбастии 3'!I170</f>
        <v>2200</v>
      </c>
      <c r="F16" s="29">
        <f>+'Чадвали чамбастии 3'!N170</f>
        <v>8800</v>
      </c>
      <c r="G16" s="29">
        <f>+'Чадвали чамбастии 3'!S170</f>
        <v>11000</v>
      </c>
      <c r="H16" s="39">
        <f>+G16*100%/G17</f>
        <v>0.0028407374141128866</v>
      </c>
      <c r="I16" s="48">
        <v>11000</v>
      </c>
    </row>
    <row r="17" spans="3:9" ht="19.5" thickBot="1">
      <c r="C17" s="28" t="s">
        <v>836</v>
      </c>
      <c r="D17" s="29">
        <f>SUM(D7:D16)</f>
        <v>539360</v>
      </c>
      <c r="E17" s="29">
        <f>SUM(E7:E16)</f>
        <v>1620186</v>
      </c>
      <c r="F17" s="29">
        <f>SUM(F7:F16)</f>
        <v>1712688</v>
      </c>
      <c r="G17" s="29">
        <f>SUM(G7:G16)</f>
        <v>3872234</v>
      </c>
      <c r="H17" s="39">
        <f>SUM(H7:H16)</f>
        <v>0.9999999999999999</v>
      </c>
      <c r="I17" s="49" t="s">
        <v>167</v>
      </c>
    </row>
  </sheetData>
  <sheetProtection/>
  <mergeCells count="5">
    <mergeCell ref="G5:G6"/>
    <mergeCell ref="C5:C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G17"/>
  <sheetViews>
    <sheetView view="pageBreakPreview" zoomScale="85" zoomScaleSheetLayoutView="85" zoomScalePageLayoutView="0" workbookViewId="0" topLeftCell="A1">
      <selection activeCell="C4" sqref="C4"/>
    </sheetView>
  </sheetViews>
  <sheetFormatPr defaultColWidth="9.00390625" defaultRowHeight="12.75"/>
  <cols>
    <col min="2" max="2" width="29.00390625" style="0" customWidth="1"/>
    <col min="3" max="3" width="14.00390625" style="0" customWidth="1"/>
    <col min="4" max="4" width="13.125" style="0" customWidth="1"/>
    <col min="5" max="5" width="13.875" style="0" customWidth="1"/>
    <col min="6" max="6" width="13.375" style="0" customWidth="1"/>
  </cols>
  <sheetData>
    <row r="3" spans="2:6" ht="75">
      <c r="B3" s="509" t="s">
        <v>401</v>
      </c>
      <c r="C3" s="510" t="s">
        <v>732</v>
      </c>
      <c r="D3" s="510"/>
      <c r="E3" s="510"/>
      <c r="F3" s="212" t="s">
        <v>733</v>
      </c>
    </row>
    <row r="4" spans="2:6" ht="93.75">
      <c r="B4" s="509"/>
      <c r="C4" s="212" t="s">
        <v>734</v>
      </c>
      <c r="D4" s="212" t="s">
        <v>735</v>
      </c>
      <c r="E4" s="212" t="s">
        <v>736</v>
      </c>
      <c r="F4" s="212" t="s">
        <v>154</v>
      </c>
    </row>
    <row r="5" spans="2:7" ht="18.75">
      <c r="B5" s="209" t="s">
        <v>170</v>
      </c>
      <c r="C5" s="210">
        <v>1138300</v>
      </c>
      <c r="D5" s="211">
        <v>1102945</v>
      </c>
      <c r="E5" s="210">
        <v>26000</v>
      </c>
      <c r="F5" s="211">
        <f>+E5+D5+C5</f>
        <v>2267245</v>
      </c>
      <c r="G5" s="207">
        <f>+C5*100%/C17</f>
        <v>0.5308987453943379</v>
      </c>
    </row>
    <row r="6" spans="2:7" ht="18.75">
      <c r="B6" s="209" t="s">
        <v>402</v>
      </c>
      <c r="C6" s="210">
        <v>5500</v>
      </c>
      <c r="D6" s="210">
        <v>6000</v>
      </c>
      <c r="E6" s="210">
        <v>8000</v>
      </c>
      <c r="F6" s="211">
        <f aca="true" t="shared" si="0" ref="F6:F17">+E6+D6+C6</f>
        <v>19500</v>
      </c>
      <c r="G6" s="207">
        <f>+C6*100%/C17</f>
        <v>0.0025651788629261693</v>
      </c>
    </row>
    <row r="7" spans="2:7" ht="18.75">
      <c r="B7" s="209" t="s">
        <v>407</v>
      </c>
      <c r="C7" s="210">
        <v>12500</v>
      </c>
      <c r="D7" s="210">
        <v>21734</v>
      </c>
      <c r="E7" s="210">
        <v>31000</v>
      </c>
      <c r="F7" s="211">
        <f t="shared" si="0"/>
        <v>65234</v>
      </c>
      <c r="G7" s="207">
        <f>+C7*100%/C17</f>
        <v>0.00582995196119584</v>
      </c>
    </row>
    <row r="8" spans="2:7" ht="18.75">
      <c r="B8" s="209" t="s">
        <v>649</v>
      </c>
      <c r="C8" s="210">
        <v>14550</v>
      </c>
      <c r="D8" s="210">
        <v>18000</v>
      </c>
      <c r="E8" s="210">
        <v>20000</v>
      </c>
      <c r="F8" s="211">
        <f t="shared" si="0"/>
        <v>52550</v>
      </c>
      <c r="G8" s="207">
        <f>+C8*100%/C17</f>
        <v>0.006786064082831957</v>
      </c>
    </row>
    <row r="9" spans="2:7" ht="18.75">
      <c r="B9" s="209" t="s">
        <v>650</v>
      </c>
      <c r="C9" s="210">
        <v>1000</v>
      </c>
      <c r="D9" s="210">
        <v>1400</v>
      </c>
      <c r="E9" s="210">
        <v>1600</v>
      </c>
      <c r="F9" s="211">
        <f t="shared" si="0"/>
        <v>4000</v>
      </c>
      <c r="G9" s="207">
        <f>+C9*100%/C17</f>
        <v>0.0004663961568956672</v>
      </c>
    </row>
    <row r="10" spans="2:7" ht="18.75">
      <c r="B10" s="209" t="s">
        <v>155</v>
      </c>
      <c r="C10" s="210">
        <v>2800</v>
      </c>
      <c r="D10" s="210">
        <v>3051</v>
      </c>
      <c r="E10" s="210">
        <v>3849</v>
      </c>
      <c r="F10" s="211">
        <f t="shared" si="0"/>
        <v>9700</v>
      </c>
      <c r="G10" s="207">
        <f>+C10*100%/C17</f>
        <v>0.001305909239307868</v>
      </c>
    </row>
    <row r="11" spans="2:7" ht="18.75">
      <c r="B11" s="209" t="s">
        <v>183</v>
      </c>
      <c r="C11" s="210">
        <v>246057</v>
      </c>
      <c r="D11" s="210">
        <v>323510</v>
      </c>
      <c r="E11" s="210">
        <v>228465</v>
      </c>
      <c r="F11" s="211">
        <f t="shared" si="0"/>
        <v>798032</v>
      </c>
      <c r="G11" s="207">
        <f>+C11*100%/C17</f>
        <v>0.11476003917727717</v>
      </c>
    </row>
    <row r="12" spans="2:7" ht="18.75">
      <c r="B12" s="209" t="s">
        <v>529</v>
      </c>
      <c r="C12" s="210">
        <v>137791</v>
      </c>
      <c r="D12" s="210">
        <v>72176</v>
      </c>
      <c r="E12" s="210">
        <v>160530</v>
      </c>
      <c r="F12" s="211">
        <f t="shared" si="0"/>
        <v>370497</v>
      </c>
      <c r="G12" s="207">
        <f>+C12*100%/C17</f>
        <v>0.06426519285481087</v>
      </c>
    </row>
    <row r="13" spans="2:7" ht="18.75">
      <c r="B13" s="209" t="s">
        <v>403</v>
      </c>
      <c r="C13" s="210">
        <v>127692</v>
      </c>
      <c r="D13" s="210">
        <v>301145</v>
      </c>
      <c r="E13" s="210">
        <v>380842</v>
      </c>
      <c r="F13" s="211">
        <f t="shared" si="0"/>
        <v>809679</v>
      </c>
      <c r="G13" s="207">
        <f>+C13*100%/C17</f>
        <v>0.05955505806632153</v>
      </c>
    </row>
    <row r="14" spans="2:7" ht="18.75">
      <c r="B14" s="209" t="s">
        <v>651</v>
      </c>
      <c r="C14" s="210">
        <v>108836</v>
      </c>
      <c r="D14" s="210">
        <v>113888</v>
      </c>
      <c r="E14" s="210">
        <v>132951</v>
      </c>
      <c r="F14" s="211">
        <f t="shared" si="0"/>
        <v>355675</v>
      </c>
      <c r="G14" s="207">
        <f>+C14*100%/C17</f>
        <v>0.05076069213189683</v>
      </c>
    </row>
    <row r="15" spans="2:7" ht="18.75">
      <c r="B15" s="209" t="s">
        <v>156</v>
      </c>
      <c r="C15" s="210">
        <v>21661</v>
      </c>
      <c r="D15" s="210">
        <v>51162</v>
      </c>
      <c r="E15" s="210">
        <v>98914</v>
      </c>
      <c r="F15" s="211">
        <f t="shared" si="0"/>
        <v>171737</v>
      </c>
      <c r="G15" s="207">
        <f>+C15*100%/C17</f>
        <v>0.010102607154517046</v>
      </c>
    </row>
    <row r="16" spans="2:7" ht="18.75">
      <c r="B16" s="209" t="s">
        <v>404</v>
      </c>
      <c r="C16" s="210">
        <v>327413</v>
      </c>
      <c r="D16" s="210">
        <v>570668</v>
      </c>
      <c r="E16" s="210">
        <v>575243</v>
      </c>
      <c r="F16" s="211">
        <f t="shared" si="0"/>
        <v>1473324</v>
      </c>
      <c r="G16" s="207">
        <f>+C16*100%/C17</f>
        <v>0.15270416491768107</v>
      </c>
    </row>
    <row r="17" spans="2:7" ht="18.75">
      <c r="B17" s="209" t="s">
        <v>876</v>
      </c>
      <c r="C17" s="210">
        <v>2144100</v>
      </c>
      <c r="D17" s="210">
        <v>2585679</v>
      </c>
      <c r="E17" s="210">
        <v>1667394</v>
      </c>
      <c r="F17" s="211">
        <f t="shared" si="0"/>
        <v>6397173</v>
      </c>
      <c r="G17" s="207">
        <f>SUM(G5:G16)</f>
        <v>1</v>
      </c>
    </row>
  </sheetData>
  <sheetProtection/>
  <mergeCells count="2">
    <mergeCell ref="B3:B4"/>
    <mergeCell ref="C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Sadi</dc:creator>
  <cp:keywords/>
  <dc:description/>
  <cp:lastModifiedBy>Umed</cp:lastModifiedBy>
  <cp:lastPrinted>2012-11-09T07:04:25Z</cp:lastPrinted>
  <dcterms:created xsi:type="dcterms:W3CDTF">2009-07-21T11:17:01Z</dcterms:created>
  <dcterms:modified xsi:type="dcterms:W3CDTF">2013-11-07T11:38:57Z</dcterms:modified>
  <cp:category/>
  <cp:version/>
  <cp:contentType/>
  <cp:contentStatus/>
</cp:coreProperties>
</file>