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ursand\Desktop\"/>
    </mc:Choice>
  </mc:AlternateContent>
  <bookViews>
    <workbookView xWindow="0" yWindow="0" windowWidth="12570" windowHeight="6135" tabRatio="674"/>
  </bookViews>
  <sheets>
    <sheet name="Матритсаи амалиёт" sheetId="1" r:id="rId1"/>
    <sheet name="Индикаторҳои мақсаднок" sheetId="2" r:id="rId2"/>
    <sheet name="Ҳисобу китоби индик. мақсаднок" sheetId="3" r:id="rId3"/>
    <sheet name="Сохтори МММ-воқеӣ" sheetId="4" r:id="rId4"/>
    <sheet name="Саноат" sheetId="5" r:id="rId5"/>
    <sheet name="Занон"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1" i="2" l="1"/>
  <c r="F71" i="2"/>
  <c r="G71" i="2"/>
  <c r="H71" i="2"/>
  <c r="I71" i="2"/>
  <c r="J71" i="2"/>
  <c r="K71" i="2"/>
  <c r="L71" i="2"/>
  <c r="M71" i="2"/>
  <c r="E72" i="2"/>
  <c r="F72" i="2"/>
  <c r="G72" i="2"/>
  <c r="H72" i="2"/>
  <c r="I72" i="2"/>
  <c r="J72" i="2"/>
  <c r="K72" i="2"/>
  <c r="L72" i="2"/>
  <c r="M72" i="2"/>
  <c r="E73" i="2"/>
  <c r="F73" i="2"/>
  <c r="G73" i="2"/>
  <c r="H73" i="2"/>
  <c r="I73" i="2"/>
  <c r="J73" i="2"/>
  <c r="K73" i="2"/>
  <c r="L73" i="2"/>
  <c r="M73" i="2"/>
  <c r="E74" i="2"/>
  <c r="F74" i="2"/>
  <c r="G74" i="2"/>
  <c r="H74" i="2"/>
  <c r="I74" i="2"/>
  <c r="J74" i="2"/>
  <c r="K74" i="2"/>
  <c r="L74" i="2"/>
  <c r="M74" i="2"/>
  <c r="E75" i="2"/>
  <c r="F75" i="2"/>
  <c r="G75" i="2"/>
  <c r="H75" i="2"/>
  <c r="I75" i="2"/>
  <c r="J75" i="2"/>
  <c r="K75" i="2"/>
  <c r="L75" i="2"/>
  <c r="M75" i="2"/>
  <c r="E76" i="2"/>
  <c r="F76" i="2"/>
  <c r="G76" i="2"/>
  <c r="H76" i="2"/>
  <c r="I76" i="2"/>
  <c r="J76" i="2"/>
  <c r="K76" i="2"/>
  <c r="L76" i="2"/>
  <c r="M76" i="2"/>
  <c r="E77" i="2"/>
  <c r="F77" i="2"/>
  <c r="G77" i="2"/>
  <c r="H77" i="2"/>
  <c r="I77" i="2"/>
  <c r="J77" i="2"/>
  <c r="K77" i="2"/>
  <c r="L77" i="2"/>
  <c r="M77" i="2"/>
  <c r="E78" i="2"/>
  <c r="F78" i="2"/>
  <c r="G78" i="2"/>
  <c r="H78" i="2"/>
  <c r="I78" i="2"/>
  <c r="J78" i="2"/>
  <c r="K78" i="2"/>
  <c r="L78" i="2"/>
  <c r="M78" i="2"/>
  <c r="E79" i="2"/>
  <c r="F79" i="2"/>
  <c r="G79" i="2"/>
  <c r="H79" i="2"/>
  <c r="I79" i="2"/>
  <c r="J79" i="2"/>
  <c r="K79" i="2"/>
  <c r="L79" i="2"/>
  <c r="M79" i="2"/>
  <c r="E80" i="2"/>
  <c r="F80" i="2"/>
  <c r="G80" i="2"/>
  <c r="H80" i="2"/>
  <c r="I80" i="2"/>
  <c r="J80" i="2"/>
  <c r="K80" i="2"/>
  <c r="L80" i="2"/>
  <c r="M80" i="2"/>
  <c r="E81" i="2"/>
  <c r="F81" i="2"/>
  <c r="G81" i="2"/>
  <c r="H81" i="2"/>
  <c r="I81" i="2"/>
  <c r="J81" i="2"/>
  <c r="K81" i="2"/>
  <c r="L81" i="2"/>
  <c r="M81" i="2"/>
  <c r="E82" i="2"/>
  <c r="F82" i="2"/>
  <c r="G82" i="2"/>
  <c r="H82" i="2"/>
  <c r="I82" i="2"/>
  <c r="J82" i="2"/>
  <c r="K82" i="2"/>
  <c r="L82" i="2"/>
  <c r="M82" i="2"/>
  <c r="E83" i="2"/>
  <c r="F83" i="2"/>
  <c r="G83" i="2"/>
  <c r="H83" i="2"/>
  <c r="I83" i="2"/>
  <c r="J83" i="2"/>
  <c r="K83" i="2"/>
  <c r="L83" i="2"/>
  <c r="M83" i="2"/>
  <c r="E84" i="2"/>
  <c r="F84" i="2"/>
  <c r="G84" i="2"/>
  <c r="H84" i="2"/>
  <c r="I84" i="2"/>
  <c r="J84" i="2"/>
  <c r="K84" i="2"/>
  <c r="L84" i="2"/>
  <c r="M84" i="2"/>
  <c r="E85" i="2"/>
  <c r="F85" i="2"/>
  <c r="G85" i="2"/>
  <c r="H85" i="2"/>
  <c r="I85" i="2"/>
  <c r="J85" i="2"/>
  <c r="K85" i="2"/>
  <c r="L85" i="2"/>
  <c r="M85" i="2"/>
  <c r="E86" i="2"/>
  <c r="F86" i="2"/>
  <c r="G86" i="2"/>
  <c r="H86" i="2"/>
  <c r="I86" i="2"/>
  <c r="J86" i="2"/>
  <c r="K86" i="2"/>
  <c r="L86" i="2"/>
  <c r="M86" i="2"/>
  <c r="M70" i="2"/>
  <c r="L70" i="2"/>
  <c r="K70" i="2"/>
  <c r="J70" i="2"/>
  <c r="I70" i="2"/>
  <c r="H70" i="2"/>
  <c r="G70" i="2"/>
  <c r="F70" i="2"/>
  <c r="E70" i="2"/>
  <c r="L65" i="2"/>
  <c r="M65" i="2"/>
  <c r="L66" i="2"/>
  <c r="M66" i="2"/>
  <c r="L67" i="2"/>
  <c r="M67" i="2"/>
  <c r="L68" i="2"/>
  <c r="M68" i="2"/>
  <c r="M64" i="2"/>
  <c r="L64" i="2"/>
  <c r="K65" i="2"/>
  <c r="K66" i="2"/>
  <c r="K67" i="2"/>
  <c r="K68" i="2"/>
  <c r="K64" i="2"/>
  <c r="J65" i="2"/>
  <c r="J66" i="2"/>
  <c r="J67" i="2"/>
  <c r="J68" i="2"/>
  <c r="J64" i="2"/>
  <c r="I65" i="2"/>
  <c r="I66" i="2"/>
  <c r="I67" i="2"/>
  <c r="I68" i="2"/>
  <c r="I64" i="2"/>
  <c r="H65" i="2"/>
  <c r="H66" i="2"/>
  <c r="H67" i="2"/>
  <c r="H68" i="2"/>
  <c r="H64" i="2"/>
  <c r="G65" i="2"/>
  <c r="G66" i="2"/>
  <c r="G67" i="2"/>
  <c r="G68" i="2"/>
  <c r="G64" i="2"/>
  <c r="F65" i="2"/>
  <c r="F66" i="2"/>
  <c r="F67" i="2"/>
  <c r="F68" i="2"/>
  <c r="F64" i="2"/>
  <c r="E65" i="2"/>
  <c r="E66" i="2"/>
  <c r="E67" i="2"/>
  <c r="E68" i="2"/>
  <c r="E64" i="2"/>
  <c r="AA65" i="3"/>
  <c r="AB65" i="3"/>
  <c r="AC65" i="3"/>
  <c r="AD65" i="3"/>
  <c r="AE65" i="3" s="1"/>
  <c r="AF65" i="3" s="1"/>
  <c r="AG65" i="3" s="1"/>
  <c r="AH65" i="3" s="1"/>
  <c r="M57" i="2" s="1"/>
  <c r="AA66" i="3"/>
  <c r="AB66" i="3"/>
  <c r="AC66" i="3"/>
  <c r="L58" i="2" s="1"/>
  <c r="AD66" i="3"/>
  <c r="AE66" i="3" s="1"/>
  <c r="AF66" i="3" s="1"/>
  <c r="AG66" i="3" s="1"/>
  <c r="AH66" i="3" s="1"/>
  <c r="M58" i="2" s="1"/>
  <c r="AA67" i="3"/>
  <c r="AB67" i="3"/>
  <c r="AC67" i="3"/>
  <c r="AD67" i="3"/>
  <c r="AE67" i="3" s="1"/>
  <c r="AF67" i="3" s="1"/>
  <c r="AG67" i="3" s="1"/>
  <c r="AH67" i="3" s="1"/>
  <c r="M59" i="2" s="1"/>
  <c r="Z66" i="3"/>
  <c r="Z67" i="3"/>
  <c r="Z65" i="3"/>
  <c r="P66" i="3"/>
  <c r="Q66" i="3"/>
  <c r="R66" i="3"/>
  <c r="S66" i="3"/>
  <c r="T66" i="3" s="1"/>
  <c r="U66" i="3" s="1"/>
  <c r="V66" i="3" s="1"/>
  <c r="W66" i="3" s="1"/>
  <c r="X66" i="3" s="1"/>
  <c r="G58" i="2" s="1"/>
  <c r="P67" i="3"/>
  <c r="Q67" i="3"/>
  <c r="R67" i="3"/>
  <c r="S67" i="3" s="1"/>
  <c r="Q65" i="3"/>
  <c r="R65" i="3" s="1"/>
  <c r="S65" i="3" s="1"/>
  <c r="P65" i="3"/>
  <c r="K65" i="3"/>
  <c r="L65" i="3"/>
  <c r="M65" i="3"/>
  <c r="N65" i="3"/>
  <c r="J57" i="2" s="1"/>
  <c r="K66" i="3"/>
  <c r="L66" i="3"/>
  <c r="M66" i="3"/>
  <c r="N66" i="3"/>
  <c r="K67" i="3"/>
  <c r="L67" i="3"/>
  <c r="M67" i="3"/>
  <c r="N67" i="3"/>
  <c r="J66" i="3"/>
  <c r="J67" i="3"/>
  <c r="J65" i="3"/>
  <c r="H57" i="2"/>
  <c r="I57" i="2"/>
  <c r="K57" i="2"/>
  <c r="L57" i="2"/>
  <c r="H58" i="2"/>
  <c r="I58" i="2"/>
  <c r="J58" i="2"/>
  <c r="K58" i="2"/>
  <c r="H59" i="2"/>
  <c r="I59" i="2"/>
  <c r="J59" i="2"/>
  <c r="K59" i="2"/>
  <c r="L59" i="2"/>
  <c r="F60" i="2"/>
  <c r="G60" i="2"/>
  <c r="H60" i="2"/>
  <c r="I60" i="2"/>
  <c r="J60" i="2"/>
  <c r="K60" i="2"/>
  <c r="L60" i="2"/>
  <c r="M60" i="2"/>
  <c r="F61" i="2"/>
  <c r="G61" i="2"/>
  <c r="H61" i="2"/>
  <c r="I61" i="2"/>
  <c r="J61" i="2"/>
  <c r="K61" i="2"/>
  <c r="L61" i="2"/>
  <c r="M61" i="2"/>
  <c r="F62" i="2"/>
  <c r="G62" i="2"/>
  <c r="H62" i="2"/>
  <c r="I62" i="2"/>
  <c r="J62" i="2"/>
  <c r="K62" i="2"/>
  <c r="L62" i="2"/>
  <c r="M62" i="2"/>
  <c r="E57" i="2"/>
  <c r="E58" i="2"/>
  <c r="E59" i="2"/>
  <c r="E60" i="2"/>
  <c r="E61" i="2"/>
  <c r="E62" i="2"/>
  <c r="M43" i="2"/>
  <c r="M44" i="2"/>
  <c r="M45" i="2"/>
  <c r="M42" i="2"/>
  <c r="L43" i="2"/>
  <c r="L44" i="2"/>
  <c r="L45" i="2"/>
  <c r="L42" i="2"/>
  <c r="K43" i="2"/>
  <c r="K44" i="2"/>
  <c r="K45" i="2"/>
  <c r="K42" i="2"/>
  <c r="J43" i="2"/>
  <c r="J44" i="2"/>
  <c r="J45" i="2"/>
  <c r="J42" i="2"/>
  <c r="I43" i="2"/>
  <c r="I44" i="2"/>
  <c r="I45" i="2"/>
  <c r="I42" i="2"/>
  <c r="H43" i="2"/>
  <c r="H44" i="2"/>
  <c r="H45" i="2"/>
  <c r="H42" i="2"/>
  <c r="G43" i="2"/>
  <c r="G44" i="2"/>
  <c r="G45" i="2"/>
  <c r="G42" i="2"/>
  <c r="F43" i="2"/>
  <c r="F44" i="2"/>
  <c r="F45" i="2"/>
  <c r="F42" i="2"/>
  <c r="E43" i="2"/>
  <c r="E44" i="2"/>
  <c r="E45" i="2"/>
  <c r="E42" i="2"/>
  <c r="AA48" i="3"/>
  <c r="AB48" i="3"/>
  <c r="AC48" i="3"/>
  <c r="AD48" i="3"/>
  <c r="AE48" i="3"/>
  <c r="AF48" i="3"/>
  <c r="AG48" i="3"/>
  <c r="AH48" i="3"/>
  <c r="M40" i="2" s="1"/>
  <c r="Z48" i="3"/>
  <c r="Q48" i="3"/>
  <c r="R48" i="3"/>
  <c r="S48" i="3"/>
  <c r="T48" i="3"/>
  <c r="U48" i="3"/>
  <c r="V48" i="3"/>
  <c r="W48" i="3"/>
  <c r="X48" i="3"/>
  <c r="G40" i="2" s="1"/>
  <c r="P48" i="3"/>
  <c r="G48" i="3"/>
  <c r="H48" i="3"/>
  <c r="I48" i="3"/>
  <c r="I40" i="2" s="1"/>
  <c r="J48" i="3"/>
  <c r="K48" i="3"/>
  <c r="L48" i="3"/>
  <c r="M48" i="3"/>
  <c r="N48" i="3"/>
  <c r="J40" i="2" s="1"/>
  <c r="F48" i="3"/>
  <c r="F32" i="2"/>
  <c r="E32" i="2"/>
  <c r="E29" i="2"/>
  <c r="F29" i="2"/>
  <c r="G29" i="2"/>
  <c r="H29" i="2"/>
  <c r="I29" i="2"/>
  <c r="J29" i="2"/>
  <c r="K29" i="2"/>
  <c r="L29" i="2"/>
  <c r="M29" i="2"/>
  <c r="E30" i="2"/>
  <c r="F30" i="2"/>
  <c r="G30" i="2"/>
  <c r="H30" i="2"/>
  <c r="I30" i="2"/>
  <c r="J30" i="2"/>
  <c r="K30" i="2"/>
  <c r="L30" i="2"/>
  <c r="M30" i="2"/>
  <c r="E31" i="2"/>
  <c r="F31" i="2"/>
  <c r="G31" i="2"/>
  <c r="H31" i="2"/>
  <c r="I31" i="2"/>
  <c r="J31" i="2"/>
  <c r="K31" i="2"/>
  <c r="L31" i="2"/>
  <c r="M31" i="2"/>
  <c r="M28" i="2"/>
  <c r="L28" i="2"/>
  <c r="K28" i="2"/>
  <c r="J28" i="2"/>
  <c r="I28" i="2"/>
  <c r="H28" i="2"/>
  <c r="G28" i="2"/>
  <c r="F28" i="2"/>
  <c r="E28" i="2"/>
  <c r="E34" i="2"/>
  <c r="F34" i="2"/>
  <c r="G34" i="2"/>
  <c r="H34" i="2"/>
  <c r="I34" i="2"/>
  <c r="J34" i="2"/>
  <c r="K34" i="2"/>
  <c r="L34" i="2"/>
  <c r="M34" i="2"/>
  <c r="E35" i="2"/>
  <c r="F35" i="2"/>
  <c r="G35" i="2"/>
  <c r="H35" i="2"/>
  <c r="I35" i="2"/>
  <c r="J35" i="2"/>
  <c r="K35" i="2"/>
  <c r="L35" i="2"/>
  <c r="M35" i="2"/>
  <c r="E36" i="2"/>
  <c r="F36" i="2"/>
  <c r="G36" i="2"/>
  <c r="H36" i="2"/>
  <c r="I36" i="2"/>
  <c r="J36" i="2"/>
  <c r="K36" i="2"/>
  <c r="L36" i="2"/>
  <c r="M36" i="2"/>
  <c r="E37" i="2"/>
  <c r="F37" i="2"/>
  <c r="G37" i="2"/>
  <c r="H37" i="2"/>
  <c r="I37" i="2"/>
  <c r="J37" i="2"/>
  <c r="K37" i="2"/>
  <c r="L37" i="2"/>
  <c r="M37" i="2"/>
  <c r="E38" i="2"/>
  <c r="F38" i="2"/>
  <c r="G38" i="2"/>
  <c r="H38" i="2"/>
  <c r="I38" i="2"/>
  <c r="J38" i="2"/>
  <c r="K38" i="2"/>
  <c r="L38" i="2"/>
  <c r="M38" i="2"/>
  <c r="E39" i="2"/>
  <c r="F39" i="2"/>
  <c r="G39" i="2"/>
  <c r="H39" i="2"/>
  <c r="I39" i="2"/>
  <c r="J39" i="2"/>
  <c r="K39" i="2"/>
  <c r="L39" i="2"/>
  <c r="M39" i="2"/>
  <c r="E40" i="2"/>
  <c r="F40" i="2"/>
  <c r="H40" i="2"/>
  <c r="K40" i="2"/>
  <c r="L40" i="2"/>
  <c r="M33" i="2"/>
  <c r="L33" i="2"/>
  <c r="K33" i="2"/>
  <c r="J33" i="2"/>
  <c r="I33" i="2"/>
  <c r="H33" i="2"/>
  <c r="E33" i="2"/>
  <c r="F34" i="3"/>
  <c r="G34" i="3" s="1"/>
  <c r="H34" i="3" s="1"/>
  <c r="I34" i="3" s="1"/>
  <c r="Z34" i="3"/>
  <c r="AA34" i="3" s="1"/>
  <c r="AB34" i="3" s="1"/>
  <c r="AC34" i="3" s="1"/>
  <c r="AD34" i="3" s="1"/>
  <c r="AE34" i="3" s="1"/>
  <c r="AF34" i="3" s="1"/>
  <c r="AG34" i="3" s="1"/>
  <c r="AH34" i="3" s="1"/>
  <c r="F33" i="3"/>
  <c r="G33" i="3" s="1"/>
  <c r="H33" i="3" s="1"/>
  <c r="I33" i="3" s="1"/>
  <c r="P33" i="3"/>
  <c r="Q33" i="3" s="1"/>
  <c r="R33" i="3" s="1"/>
  <c r="S33" i="3" s="1"/>
  <c r="Z33" i="3"/>
  <c r="AA33" i="3" s="1"/>
  <c r="AB33" i="3" s="1"/>
  <c r="AC33" i="3" s="1"/>
  <c r="F22" i="2"/>
  <c r="G22" i="2"/>
  <c r="H22" i="2"/>
  <c r="I22" i="2"/>
  <c r="J22" i="2"/>
  <c r="K22" i="2"/>
  <c r="L22" i="2"/>
  <c r="M22" i="2"/>
  <c r="E22" i="2"/>
  <c r="E24" i="2"/>
  <c r="H24" i="2"/>
  <c r="K24" i="2"/>
  <c r="E25" i="2"/>
  <c r="H25" i="2"/>
  <c r="K25" i="2"/>
  <c r="E26" i="2"/>
  <c r="F26" i="2"/>
  <c r="G26" i="2"/>
  <c r="H26" i="2"/>
  <c r="K26" i="2"/>
  <c r="K23" i="2"/>
  <c r="H23" i="2"/>
  <c r="E23" i="2"/>
  <c r="Z31" i="3"/>
  <c r="AA31" i="3" s="1"/>
  <c r="AB31" i="3" s="1"/>
  <c r="AC31" i="3" s="1"/>
  <c r="P31" i="3"/>
  <c r="Q31" i="3" s="1"/>
  <c r="R31" i="3" s="1"/>
  <c r="S31" i="3" s="1"/>
  <c r="Z32" i="3"/>
  <c r="AA32" i="3" s="1"/>
  <c r="AB32" i="3" s="1"/>
  <c r="AC32" i="3" s="1"/>
  <c r="P32" i="3"/>
  <c r="Q32" i="3" s="1"/>
  <c r="R32" i="3" s="1"/>
  <c r="S32" i="3" s="1"/>
  <c r="F31" i="3"/>
  <c r="G31" i="3" s="1"/>
  <c r="H31" i="3" s="1"/>
  <c r="I31" i="3" s="1"/>
  <c r="F32" i="3"/>
  <c r="G32" i="3" s="1"/>
  <c r="H32" i="3" s="1"/>
  <c r="I32" i="3" s="1"/>
  <c r="Z21" i="3"/>
  <c r="AA21" i="3" s="1"/>
  <c r="AB21" i="3" s="1"/>
  <c r="AC21" i="3" s="1"/>
  <c r="AD21" i="3" s="1"/>
  <c r="AE21" i="3" s="1"/>
  <c r="AF21" i="3" s="1"/>
  <c r="AG21" i="3" s="1"/>
  <c r="AH21" i="3" s="1"/>
  <c r="P21" i="3"/>
  <c r="Q21" i="3" s="1"/>
  <c r="R21" i="3" s="1"/>
  <c r="S21" i="3" s="1"/>
  <c r="T21" i="3" s="1"/>
  <c r="U21" i="3" s="1"/>
  <c r="V21" i="3" s="1"/>
  <c r="W21" i="3" s="1"/>
  <c r="X21" i="3" s="1"/>
  <c r="F21" i="3"/>
  <c r="G21" i="3" s="1"/>
  <c r="H21" i="3" s="1"/>
  <c r="I21" i="3" s="1"/>
  <c r="J21" i="3" s="1"/>
  <c r="K21" i="3" s="1"/>
  <c r="L21" i="3" s="1"/>
  <c r="M21" i="3" s="1"/>
  <c r="N21" i="3" s="1"/>
  <c r="H9" i="5"/>
  <c r="G9" i="5"/>
  <c r="F9" i="5"/>
  <c r="E9" i="5"/>
  <c r="D9" i="5"/>
  <c r="Z20" i="3"/>
  <c r="AA20" i="3" s="1"/>
  <c r="AB20" i="3" s="1"/>
  <c r="AC20" i="3" s="1"/>
  <c r="AD20" i="3" s="1"/>
  <c r="AE20" i="3" s="1"/>
  <c r="AF20" i="3" s="1"/>
  <c r="AG20" i="3" s="1"/>
  <c r="AH20" i="3" s="1"/>
  <c r="P20" i="3"/>
  <c r="Q20" i="3" s="1"/>
  <c r="R20" i="3" s="1"/>
  <c r="S20" i="3" s="1"/>
  <c r="T20" i="3" s="1"/>
  <c r="U20" i="3" s="1"/>
  <c r="V20" i="3" s="1"/>
  <c r="W20" i="3" s="1"/>
  <c r="X20" i="3" s="1"/>
  <c r="F20" i="3"/>
  <c r="G20" i="3" s="1"/>
  <c r="H20" i="3" s="1"/>
  <c r="I20" i="3" s="1"/>
  <c r="J20" i="3" s="1"/>
  <c r="K20" i="3" s="1"/>
  <c r="L20" i="3" s="1"/>
  <c r="M20" i="3" s="1"/>
  <c r="N20" i="3" s="1"/>
  <c r="E4" i="5"/>
  <c r="F4" i="5"/>
  <c r="G4" i="5"/>
  <c r="H4" i="5"/>
  <c r="D4" i="5"/>
  <c r="G32" i="2"/>
  <c r="H32" i="2"/>
  <c r="I32" i="2"/>
  <c r="J32" i="2"/>
  <c r="K32" i="2"/>
  <c r="L32" i="2"/>
  <c r="M32" i="2"/>
  <c r="K19" i="2"/>
  <c r="L19" i="2"/>
  <c r="M19" i="2"/>
  <c r="K20" i="2"/>
  <c r="L20" i="2"/>
  <c r="M20" i="2"/>
  <c r="M18" i="2"/>
  <c r="L18" i="2"/>
  <c r="K18" i="2"/>
  <c r="H19" i="2"/>
  <c r="I19" i="2"/>
  <c r="J19" i="2"/>
  <c r="H20" i="2"/>
  <c r="I20" i="2"/>
  <c r="J20" i="2"/>
  <c r="J18" i="2"/>
  <c r="I18" i="2"/>
  <c r="H18" i="2"/>
  <c r="E19" i="2"/>
  <c r="F19" i="2"/>
  <c r="G19" i="2"/>
  <c r="E20" i="2"/>
  <c r="F20" i="2"/>
  <c r="G20" i="2"/>
  <c r="G18" i="2"/>
  <c r="F18" i="2"/>
  <c r="E18" i="2"/>
  <c r="F59" i="2" l="1"/>
  <c r="T67" i="3"/>
  <c r="U67" i="3" s="1"/>
  <c r="V67" i="3" s="1"/>
  <c r="W67" i="3" s="1"/>
  <c r="X67" i="3" s="1"/>
  <c r="G59" i="2" s="1"/>
  <c r="F58" i="2"/>
  <c r="F57" i="2"/>
  <c r="T65" i="3"/>
  <c r="U65" i="3" s="1"/>
  <c r="V65" i="3" s="1"/>
  <c r="W65" i="3" s="1"/>
  <c r="X65" i="3" s="1"/>
  <c r="G57" i="2" s="1"/>
  <c r="F33" i="2"/>
  <c r="G33" i="2"/>
  <c r="I26" i="2"/>
  <c r="J34" i="3"/>
  <c r="K34" i="3" s="1"/>
  <c r="L34" i="3" s="1"/>
  <c r="M34" i="3" s="1"/>
  <c r="N34" i="3" s="1"/>
  <c r="J26" i="2" s="1"/>
  <c r="L26" i="2"/>
  <c r="M26" i="2"/>
  <c r="I23" i="2"/>
  <c r="J31" i="3"/>
  <c r="K31" i="3" s="1"/>
  <c r="L31" i="3" s="1"/>
  <c r="M31" i="3" s="1"/>
  <c r="N31" i="3" s="1"/>
  <c r="J23" i="2" s="1"/>
  <c r="L23" i="2"/>
  <c r="AD31" i="3"/>
  <c r="AE31" i="3" s="1"/>
  <c r="AF31" i="3" s="1"/>
  <c r="AG31" i="3" s="1"/>
  <c r="AH31" i="3" s="1"/>
  <c r="M23" i="2" s="1"/>
  <c r="F24" i="2"/>
  <c r="T32" i="3"/>
  <c r="U32" i="3" s="1"/>
  <c r="V32" i="3" s="1"/>
  <c r="W32" i="3" s="1"/>
  <c r="X32" i="3" s="1"/>
  <c r="G24" i="2" s="1"/>
  <c r="L25" i="2"/>
  <c r="AD33" i="3"/>
  <c r="AE33" i="3" s="1"/>
  <c r="AF33" i="3" s="1"/>
  <c r="AG33" i="3" s="1"/>
  <c r="AH33" i="3" s="1"/>
  <c r="M25" i="2" s="1"/>
  <c r="L24" i="2"/>
  <c r="AD32" i="3"/>
  <c r="AE32" i="3" s="1"/>
  <c r="AF32" i="3" s="1"/>
  <c r="AG32" i="3" s="1"/>
  <c r="AH32" i="3" s="1"/>
  <c r="M24" i="2" s="1"/>
  <c r="T33" i="3"/>
  <c r="U33" i="3" s="1"/>
  <c r="V33" i="3" s="1"/>
  <c r="W33" i="3" s="1"/>
  <c r="X33" i="3" s="1"/>
  <c r="G25" i="2" s="1"/>
  <c r="F25" i="2"/>
  <c r="J32" i="3"/>
  <c r="K32" i="3" s="1"/>
  <c r="L32" i="3" s="1"/>
  <c r="M32" i="3" s="1"/>
  <c r="N32" i="3" s="1"/>
  <c r="J24" i="2" s="1"/>
  <c r="I24" i="2"/>
  <c r="T31" i="3"/>
  <c r="U31" i="3" s="1"/>
  <c r="V31" i="3" s="1"/>
  <c r="W31" i="3" s="1"/>
  <c r="X31" i="3" s="1"/>
  <c r="G23" i="2" s="1"/>
  <c r="F23" i="2"/>
  <c r="I25" i="2"/>
  <c r="J33" i="3"/>
  <c r="K33" i="3" s="1"/>
  <c r="L33" i="3" s="1"/>
  <c r="M33" i="3" s="1"/>
  <c r="N33" i="3" s="1"/>
  <c r="J25" i="2" s="1"/>
  <c r="M16" i="2"/>
  <c r="L16" i="2"/>
  <c r="K16" i="2"/>
  <c r="J16" i="2"/>
  <c r="I16" i="2"/>
  <c r="H16" i="2"/>
  <c r="G16" i="2"/>
  <c r="F16" i="2"/>
  <c r="E16" i="2"/>
  <c r="M15" i="2"/>
  <c r="L15" i="2"/>
  <c r="K15" i="2"/>
  <c r="J15" i="2"/>
  <c r="I15" i="2"/>
  <c r="H15" i="2"/>
  <c r="G15" i="2"/>
  <c r="F15" i="2"/>
  <c r="E15" i="2"/>
  <c r="M14" i="2"/>
  <c r="L14" i="2"/>
  <c r="K14" i="2"/>
  <c r="G14" i="2"/>
  <c r="F14" i="2"/>
  <c r="E14" i="2"/>
  <c r="J14" i="2"/>
  <c r="I14" i="2"/>
  <c r="H14" i="2"/>
  <c r="E13" i="2"/>
  <c r="F13" i="2"/>
  <c r="G13" i="2"/>
  <c r="H13" i="2"/>
  <c r="I13" i="2"/>
  <c r="J13" i="2"/>
  <c r="K13" i="2"/>
  <c r="L13" i="2"/>
  <c r="M13" i="2"/>
  <c r="K12" i="2"/>
  <c r="H12" i="2"/>
  <c r="E12" i="2"/>
  <c r="Z17" i="3"/>
  <c r="AA17" i="3" s="1"/>
  <c r="AB17" i="3" s="1"/>
  <c r="AC17" i="3" s="1"/>
  <c r="P17" i="3"/>
  <c r="Q17" i="3" s="1"/>
  <c r="R17" i="3" s="1"/>
  <c r="S17" i="3" s="1"/>
  <c r="T17" i="3" s="1"/>
  <c r="U17" i="3" s="1"/>
  <c r="V17" i="3" s="1"/>
  <c r="W17" i="3" s="1"/>
  <c r="X17" i="3" s="1"/>
  <c r="G12" i="2" s="1"/>
  <c r="F17" i="3"/>
  <c r="G17" i="3" s="1"/>
  <c r="H17" i="3" s="1"/>
  <c r="I17" i="3" s="1"/>
  <c r="J17" i="3" s="1"/>
  <c r="K17" i="3" s="1"/>
  <c r="L17" i="3" s="1"/>
  <c r="M17" i="3" s="1"/>
  <c r="N17" i="3" s="1"/>
  <c r="J12" i="2" s="1"/>
  <c r="K10" i="2"/>
  <c r="L10" i="2"/>
  <c r="M10" i="2"/>
  <c r="F10" i="2"/>
  <c r="G10" i="2"/>
  <c r="E10" i="2"/>
  <c r="K5" i="2"/>
  <c r="E5" i="2"/>
  <c r="K4" i="2"/>
  <c r="E4" i="2"/>
  <c r="Z7" i="3"/>
  <c r="AA7" i="3"/>
  <c r="AB7" i="3"/>
  <c r="AC7" i="3"/>
  <c r="L7" i="2" s="1"/>
  <c r="AD7" i="3"/>
  <c r="AE7" i="3"/>
  <c r="AF7" i="3"/>
  <c r="AG7" i="3"/>
  <c r="AH7" i="3"/>
  <c r="M7" i="2" s="1"/>
  <c r="Z8" i="3"/>
  <c r="AA8" i="3"/>
  <c r="AB8" i="3"/>
  <c r="AC8" i="3"/>
  <c r="L8" i="2" s="1"/>
  <c r="AD8" i="3"/>
  <c r="AE8" i="3"/>
  <c r="AF8" i="3"/>
  <c r="AG8" i="3"/>
  <c r="AH8" i="3"/>
  <c r="M8" i="2" s="1"/>
  <c r="Y7" i="3"/>
  <c r="K7" i="2" s="1"/>
  <c r="Y8" i="3"/>
  <c r="K8" i="2" s="1"/>
  <c r="Z6" i="3"/>
  <c r="AA6" i="3"/>
  <c r="AB6" i="3"/>
  <c r="AC6" i="3"/>
  <c r="L6" i="2" s="1"/>
  <c r="AD6" i="3"/>
  <c r="AE6" i="3"/>
  <c r="AF6" i="3"/>
  <c r="AG6" i="3"/>
  <c r="AH6" i="3"/>
  <c r="M6" i="2" s="1"/>
  <c r="Y6" i="3"/>
  <c r="K6" i="2" s="1"/>
  <c r="P7" i="3"/>
  <c r="Q7" i="3"/>
  <c r="R7" i="3"/>
  <c r="S7" i="3"/>
  <c r="F7" i="2" s="1"/>
  <c r="T7" i="3"/>
  <c r="U7" i="3"/>
  <c r="V7" i="3"/>
  <c r="W7" i="3"/>
  <c r="X7" i="3"/>
  <c r="G7" i="2" s="1"/>
  <c r="P8" i="3"/>
  <c r="Q8" i="3"/>
  <c r="R8" i="3"/>
  <c r="S8" i="3"/>
  <c r="F8" i="2" s="1"/>
  <c r="T8" i="3"/>
  <c r="U8" i="3"/>
  <c r="V8" i="3"/>
  <c r="W8" i="3"/>
  <c r="X8" i="3"/>
  <c r="G8" i="2" s="1"/>
  <c r="O7" i="3"/>
  <c r="E7" i="2" s="1"/>
  <c r="O8" i="3"/>
  <c r="E8" i="2" s="1"/>
  <c r="P6" i="3"/>
  <c r="Q6" i="3"/>
  <c r="R6" i="3"/>
  <c r="S6" i="3"/>
  <c r="F6" i="2" s="1"/>
  <c r="T6" i="3"/>
  <c r="U6" i="3"/>
  <c r="V6" i="3"/>
  <c r="W6" i="3"/>
  <c r="X6" i="3"/>
  <c r="G6" i="2" s="1"/>
  <c r="O6" i="3"/>
  <c r="E6" i="2" s="1"/>
  <c r="F5" i="4"/>
  <c r="F4" i="4"/>
  <c r="F12" i="4"/>
  <c r="O19" i="4"/>
  <c r="N19" i="4"/>
  <c r="M19" i="4"/>
  <c r="L19" i="4"/>
  <c r="K19" i="4"/>
  <c r="J19" i="4"/>
  <c r="I19" i="4"/>
  <c r="H19" i="4"/>
  <c r="G19" i="4"/>
  <c r="F19" i="4"/>
  <c r="O12" i="4"/>
  <c r="N12" i="4"/>
  <c r="M12" i="4"/>
  <c r="L12" i="4"/>
  <c r="K12" i="4"/>
  <c r="J12" i="4"/>
  <c r="I12" i="4"/>
  <c r="H12" i="4"/>
  <c r="G12" i="4"/>
  <c r="Y9" i="3"/>
  <c r="K9" i="2" s="1"/>
  <c r="Z5" i="3"/>
  <c r="Z4" i="3"/>
  <c r="AA4" i="3" s="1"/>
  <c r="AB4" i="3" s="1"/>
  <c r="AC4" i="3" s="1"/>
  <c r="AD4" i="3" s="1"/>
  <c r="AE4" i="3" s="1"/>
  <c r="AF4" i="3" s="1"/>
  <c r="AG4" i="3" s="1"/>
  <c r="AH4" i="3" s="1"/>
  <c r="M4" i="2" s="1"/>
  <c r="F4" i="3"/>
  <c r="G4" i="3" s="1"/>
  <c r="H4" i="3" s="1"/>
  <c r="I4" i="3" s="1"/>
  <c r="F5" i="3"/>
  <c r="G5" i="3" s="1"/>
  <c r="H5" i="3" s="1"/>
  <c r="I5" i="3" s="1"/>
  <c r="J5" i="3" s="1"/>
  <c r="K5" i="3" s="1"/>
  <c r="L5" i="3" s="1"/>
  <c r="M5" i="3" s="1"/>
  <c r="N5" i="3" s="1"/>
  <c r="P5" i="3"/>
  <c r="Q5" i="3" s="1"/>
  <c r="P4" i="3"/>
  <c r="Q4" i="3" s="1"/>
  <c r="R4" i="3" s="1"/>
  <c r="S4" i="3" s="1"/>
  <c r="T4" i="3" s="1"/>
  <c r="U4" i="3" s="1"/>
  <c r="O9" i="3"/>
  <c r="E9" i="2" s="1"/>
  <c r="J98" i="2"/>
  <c r="I98" i="2"/>
  <c r="H98" i="2"/>
  <c r="Z64" i="3"/>
  <c r="AA64" i="3" s="1"/>
  <c r="AB64" i="3" s="1"/>
  <c r="AC64" i="3" s="1"/>
  <c r="P64" i="3"/>
  <c r="Q64" i="3" s="1"/>
  <c r="R64" i="3" s="1"/>
  <c r="S64" i="3" s="1"/>
  <c r="F64" i="3"/>
  <c r="G64" i="3" s="1"/>
  <c r="H64" i="3" s="1"/>
  <c r="I64" i="3" s="1"/>
  <c r="J64" i="3" s="1"/>
  <c r="K64" i="3" s="1"/>
  <c r="L64" i="3" s="1"/>
  <c r="M64" i="3" s="1"/>
  <c r="N64" i="3" s="1"/>
  <c r="K56" i="2"/>
  <c r="E56" i="2"/>
  <c r="H56" i="2"/>
  <c r="F6" i="3"/>
  <c r="G6" i="3"/>
  <c r="H6" i="3"/>
  <c r="I6" i="3"/>
  <c r="I6" i="2" s="1"/>
  <c r="J6" i="3"/>
  <c r="K6" i="3"/>
  <c r="L6" i="3"/>
  <c r="M6" i="3"/>
  <c r="N6" i="3"/>
  <c r="J6" i="2" s="1"/>
  <c r="F7" i="3"/>
  <c r="G7" i="3"/>
  <c r="H7" i="3"/>
  <c r="I7" i="3"/>
  <c r="I7" i="2" s="1"/>
  <c r="J7" i="3"/>
  <c r="K7" i="3"/>
  <c r="L7" i="3"/>
  <c r="M7" i="3"/>
  <c r="N7" i="3"/>
  <c r="J7" i="2" s="1"/>
  <c r="E6" i="3"/>
  <c r="H6" i="2" s="1"/>
  <c r="F3" i="4"/>
  <c r="C2" i="4"/>
  <c r="B2" i="4"/>
  <c r="E9" i="3"/>
  <c r="J13" i="3"/>
  <c r="K13" i="3" s="1"/>
  <c r="L13" i="3" s="1"/>
  <c r="M13" i="3" s="1"/>
  <c r="N13" i="3" s="1"/>
  <c r="H4" i="2"/>
  <c r="H5" i="2"/>
  <c r="F4" i="2" l="1"/>
  <c r="AD17" i="3"/>
  <c r="AE17" i="3" s="1"/>
  <c r="AF17" i="3" s="1"/>
  <c r="AG17" i="3" s="1"/>
  <c r="AH17" i="3" s="1"/>
  <c r="M12" i="2" s="1"/>
  <c r="L12" i="2"/>
  <c r="F12" i="2"/>
  <c r="Z9" i="3"/>
  <c r="L4" i="2"/>
  <c r="I12" i="2"/>
  <c r="E7" i="3"/>
  <c r="H7" i="2" s="1"/>
  <c r="AA5" i="3"/>
  <c r="J4" i="3"/>
  <c r="K4" i="3" s="1"/>
  <c r="L4" i="3" s="1"/>
  <c r="M4" i="3" s="1"/>
  <c r="N4" i="3" s="1"/>
  <c r="J4" i="2" s="1"/>
  <c r="I4" i="2"/>
  <c r="P9" i="3"/>
  <c r="R5" i="3"/>
  <c r="S5" i="3" s="1"/>
  <c r="F5" i="2" s="1"/>
  <c r="Q9" i="3"/>
  <c r="V4" i="3"/>
  <c r="F56" i="2"/>
  <c r="T64" i="3"/>
  <c r="U64" i="3" s="1"/>
  <c r="V64" i="3" s="1"/>
  <c r="W64" i="3" s="1"/>
  <c r="X64" i="3" s="1"/>
  <c r="G56" i="2" s="1"/>
  <c r="L56" i="2"/>
  <c r="AD64" i="3"/>
  <c r="AE64" i="3" s="1"/>
  <c r="AF64" i="3" s="1"/>
  <c r="AG64" i="3" s="1"/>
  <c r="AH64" i="3" s="1"/>
  <c r="M56" i="2" s="1"/>
  <c r="J56" i="2"/>
  <c r="I56" i="2"/>
  <c r="H9" i="2"/>
  <c r="F9" i="3"/>
  <c r="P485" i="1"/>
  <c r="AA9" i="3" l="1"/>
  <c r="AB5" i="3"/>
  <c r="R9" i="3"/>
  <c r="T5" i="3"/>
  <c r="S9" i="3"/>
  <c r="F9" i="2" s="1"/>
  <c r="W4" i="3"/>
  <c r="G9" i="3"/>
  <c r="P104" i="1"/>
  <c r="P121" i="1"/>
  <c r="P103" i="1"/>
  <c r="H380" i="1"/>
  <c r="I380" i="1"/>
  <c r="J380" i="1"/>
  <c r="K380" i="1"/>
  <c r="L380" i="1"/>
  <c r="M380" i="1"/>
  <c r="N380" i="1"/>
  <c r="O380" i="1"/>
  <c r="AC5" i="3" l="1"/>
  <c r="L5" i="2" s="1"/>
  <c r="AB9" i="3"/>
  <c r="U5" i="3"/>
  <c r="T9" i="3"/>
  <c r="X4" i="3"/>
  <c r="G4" i="2" s="1"/>
  <c r="H9" i="3"/>
  <c r="T322" i="1"/>
  <c r="U322" i="1"/>
  <c r="S322" i="1"/>
  <c r="H322" i="1"/>
  <c r="I322" i="1"/>
  <c r="J322" i="1"/>
  <c r="K322" i="1"/>
  <c r="L322" i="1"/>
  <c r="M322" i="1"/>
  <c r="N322" i="1"/>
  <c r="O322" i="1"/>
  <c r="G322" i="1"/>
  <c r="T314" i="1"/>
  <c r="U314" i="1"/>
  <c r="H314" i="1"/>
  <c r="I314" i="1"/>
  <c r="J314" i="1"/>
  <c r="K314" i="1"/>
  <c r="L314" i="1"/>
  <c r="M314" i="1"/>
  <c r="N314" i="1"/>
  <c r="O314" i="1"/>
  <c r="P310" i="1"/>
  <c r="P311" i="1"/>
  <c r="P312" i="1"/>
  <c r="P313" i="1"/>
  <c r="P211" i="1"/>
  <c r="S211" i="1" s="1"/>
  <c r="P212" i="1"/>
  <c r="S212" i="1" s="1"/>
  <c r="P213" i="1"/>
  <c r="S213" i="1" s="1"/>
  <c r="AC9" i="3" l="1"/>
  <c r="L9" i="2" s="1"/>
  <c r="AD5" i="3"/>
  <c r="V5" i="3"/>
  <c r="U9" i="3"/>
  <c r="I5" i="2"/>
  <c r="I9" i="2" s="1"/>
  <c r="I9" i="3"/>
  <c r="T152" i="1"/>
  <c r="U152" i="1"/>
  <c r="S152" i="1"/>
  <c r="H152" i="1"/>
  <c r="I152" i="1"/>
  <c r="J152" i="1"/>
  <c r="K152" i="1"/>
  <c r="L152" i="1"/>
  <c r="M152" i="1"/>
  <c r="N152" i="1"/>
  <c r="O152" i="1"/>
  <c r="P149" i="1"/>
  <c r="P150" i="1"/>
  <c r="P151" i="1"/>
  <c r="P148" i="1"/>
  <c r="G152" i="1"/>
  <c r="T146" i="1"/>
  <c r="U146" i="1"/>
  <c r="S146" i="1"/>
  <c r="H146" i="1"/>
  <c r="I146" i="1"/>
  <c r="J146" i="1"/>
  <c r="K146" i="1"/>
  <c r="L146" i="1"/>
  <c r="M146" i="1"/>
  <c r="N146" i="1"/>
  <c r="O146" i="1"/>
  <c r="G146" i="1"/>
  <c r="P131" i="1"/>
  <c r="P133" i="1"/>
  <c r="P134" i="1"/>
  <c r="P135" i="1"/>
  <c r="P136" i="1"/>
  <c r="P137" i="1"/>
  <c r="P140" i="1"/>
  <c r="P141" i="1"/>
  <c r="P126" i="1"/>
  <c r="P127" i="1"/>
  <c r="P128" i="1"/>
  <c r="T123" i="1"/>
  <c r="U123" i="1"/>
  <c r="AA123" i="1"/>
  <c r="AA146" i="1" s="1"/>
  <c r="AA152" i="1" s="1"/>
  <c r="Z123" i="1"/>
  <c r="Z146" i="1" s="1"/>
  <c r="Z152" i="1" s="1"/>
  <c r="Y123" i="1"/>
  <c r="Y146" i="1" s="1"/>
  <c r="Y152" i="1" s="1"/>
  <c r="X123" i="1"/>
  <c r="X146" i="1" s="1"/>
  <c r="X152" i="1" s="1"/>
  <c r="W123" i="1"/>
  <c r="W146" i="1" s="1"/>
  <c r="W152" i="1" s="1"/>
  <c r="V123" i="1"/>
  <c r="V146" i="1" s="1"/>
  <c r="V152" i="1" s="1"/>
  <c r="S123" i="1"/>
  <c r="H123" i="1"/>
  <c r="I123" i="1"/>
  <c r="J123" i="1"/>
  <c r="K123" i="1"/>
  <c r="L123" i="1"/>
  <c r="M123" i="1"/>
  <c r="N123" i="1"/>
  <c r="O123" i="1"/>
  <c r="P92" i="1"/>
  <c r="P93" i="1"/>
  <c r="P94" i="1"/>
  <c r="P95" i="1"/>
  <c r="P96" i="1"/>
  <c r="P97" i="1"/>
  <c r="P98" i="1"/>
  <c r="P99" i="1"/>
  <c r="P100" i="1"/>
  <c r="P101" i="1"/>
  <c r="P102" i="1"/>
  <c r="P105" i="1"/>
  <c r="P106" i="1"/>
  <c r="P107" i="1"/>
  <c r="P108" i="1"/>
  <c r="P109" i="1"/>
  <c r="P110" i="1"/>
  <c r="P111" i="1"/>
  <c r="P112" i="1"/>
  <c r="P113" i="1"/>
  <c r="P114" i="1"/>
  <c r="P115" i="1"/>
  <c r="P116" i="1"/>
  <c r="P117" i="1"/>
  <c r="P118" i="1"/>
  <c r="P119" i="1"/>
  <c r="P120" i="1"/>
  <c r="P122" i="1"/>
  <c r="P91" i="1"/>
  <c r="T89" i="1"/>
  <c r="U89" i="1"/>
  <c r="S89" i="1"/>
  <c r="H89" i="1"/>
  <c r="I89" i="1"/>
  <c r="J89" i="1"/>
  <c r="K89" i="1"/>
  <c r="L89" i="1"/>
  <c r="M89" i="1"/>
  <c r="N89" i="1"/>
  <c r="O89" i="1"/>
  <c r="G89" i="1"/>
  <c r="P86" i="1"/>
  <c r="P87" i="1"/>
  <c r="P88" i="1"/>
  <c r="P85" i="1"/>
  <c r="P69" i="1"/>
  <c r="P70" i="1"/>
  <c r="P71" i="1"/>
  <c r="P72" i="1"/>
  <c r="P73" i="1"/>
  <c r="P74" i="1"/>
  <c r="P75" i="1"/>
  <c r="P76" i="1"/>
  <c r="P77" i="1"/>
  <c r="P78" i="1"/>
  <c r="P79" i="1"/>
  <c r="P80" i="1"/>
  <c r="P81" i="1"/>
  <c r="H82" i="1"/>
  <c r="I82" i="1"/>
  <c r="J82" i="1"/>
  <c r="K82" i="1"/>
  <c r="L82" i="1"/>
  <c r="M82" i="1"/>
  <c r="N82" i="1"/>
  <c r="O82" i="1"/>
  <c r="P64" i="1"/>
  <c r="P65" i="1"/>
  <c r="P66" i="1"/>
  <c r="P67" i="1"/>
  <c r="P68" i="1"/>
  <c r="P63" i="1"/>
  <c r="P62" i="1"/>
  <c r="T82" i="1"/>
  <c r="U82" i="1"/>
  <c r="S82" i="1"/>
  <c r="G82" i="1"/>
  <c r="P60" i="1"/>
  <c r="P61" i="1"/>
  <c r="P59" i="1"/>
  <c r="T57" i="1"/>
  <c r="U57" i="1"/>
  <c r="S57" i="1"/>
  <c r="H57" i="1"/>
  <c r="I57" i="1"/>
  <c r="J57" i="1"/>
  <c r="K57" i="1"/>
  <c r="L57" i="1"/>
  <c r="M57" i="1"/>
  <c r="N57" i="1"/>
  <c r="O57" i="1"/>
  <c r="G57"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24" i="1"/>
  <c r="P317" i="1"/>
  <c r="P318" i="1"/>
  <c r="P319" i="1"/>
  <c r="P320" i="1"/>
  <c r="P321" i="1"/>
  <c r="P316" i="1"/>
  <c r="P458" i="1"/>
  <c r="P459" i="1"/>
  <c r="P460" i="1"/>
  <c r="P461" i="1"/>
  <c r="P462" i="1"/>
  <c r="P463" i="1"/>
  <c r="P464" i="1"/>
  <c r="P465" i="1"/>
  <c r="P466" i="1"/>
  <c r="P467" i="1"/>
  <c r="P468" i="1"/>
  <c r="P469" i="1"/>
  <c r="P452" i="1"/>
  <c r="P453" i="1"/>
  <c r="P454" i="1"/>
  <c r="P455" i="1"/>
  <c r="P456" i="1"/>
  <c r="T449" i="1"/>
  <c r="U449" i="1"/>
  <c r="S449" i="1"/>
  <c r="P443" i="1"/>
  <c r="P444" i="1"/>
  <c r="P445" i="1"/>
  <c r="P446" i="1"/>
  <c r="P447" i="1"/>
  <c r="P448" i="1"/>
  <c r="P435" i="1"/>
  <c r="P436" i="1"/>
  <c r="P437" i="1"/>
  <c r="P438" i="1"/>
  <c r="P439" i="1"/>
  <c r="P440" i="1"/>
  <c r="P441" i="1"/>
  <c r="P442" i="1"/>
  <c r="P434" i="1"/>
  <c r="T432" i="1"/>
  <c r="U432" i="1"/>
  <c r="S432" i="1"/>
  <c r="T406" i="1"/>
  <c r="U406" i="1"/>
  <c r="S406" i="1"/>
  <c r="P397" i="1"/>
  <c r="T391" i="1"/>
  <c r="U391" i="1"/>
  <c r="S391" i="1"/>
  <c r="P383" i="1"/>
  <c r="P384" i="1"/>
  <c r="P385" i="1"/>
  <c r="P386" i="1"/>
  <c r="P387" i="1"/>
  <c r="P388" i="1"/>
  <c r="P389" i="1"/>
  <c r="P390" i="1"/>
  <c r="P382" i="1"/>
  <c r="T380" i="1"/>
  <c r="U380" i="1"/>
  <c r="S380" i="1"/>
  <c r="P370" i="1"/>
  <c r="P371" i="1"/>
  <c r="P372" i="1"/>
  <c r="P373" i="1"/>
  <c r="P374" i="1"/>
  <c r="P375" i="1"/>
  <c r="P366" i="1"/>
  <c r="P367" i="1"/>
  <c r="P368" i="1"/>
  <c r="P369" i="1"/>
  <c r="P376" i="1"/>
  <c r="P377" i="1"/>
  <c r="P378" i="1"/>
  <c r="P379" i="1"/>
  <c r="P363" i="1"/>
  <c r="P364" i="1"/>
  <c r="P339" i="1"/>
  <c r="P340" i="1"/>
  <c r="P341" i="1"/>
  <c r="P342" i="1"/>
  <c r="P343" i="1"/>
  <c r="T349" i="1"/>
  <c r="U349" i="1"/>
  <c r="S349" i="1"/>
  <c r="AE5" i="3" l="1"/>
  <c r="AD9" i="3"/>
  <c r="W5" i="3"/>
  <c r="V9" i="3"/>
  <c r="J9" i="3"/>
  <c r="P146" i="1"/>
  <c r="P152" i="1"/>
  <c r="P89" i="1"/>
  <c r="P82" i="1"/>
  <c r="P57" i="1"/>
  <c r="T22" i="1"/>
  <c r="U22" i="1"/>
  <c r="S22" i="1"/>
  <c r="H22" i="1"/>
  <c r="I22" i="1"/>
  <c r="J22" i="1"/>
  <c r="K22" i="1"/>
  <c r="L22" i="1"/>
  <c r="M22" i="1"/>
  <c r="N22" i="1"/>
  <c r="O22" i="1"/>
  <c r="G22" i="1"/>
  <c r="P6" i="1"/>
  <c r="P7" i="1"/>
  <c r="P8" i="1"/>
  <c r="P9" i="1"/>
  <c r="P10" i="1"/>
  <c r="P11" i="1"/>
  <c r="P12" i="1"/>
  <c r="P13" i="1"/>
  <c r="P14" i="1"/>
  <c r="P15" i="1"/>
  <c r="P16" i="1"/>
  <c r="P17" i="1"/>
  <c r="P18" i="1"/>
  <c r="P19" i="1"/>
  <c r="P20" i="1"/>
  <c r="P21" i="1"/>
  <c r="P5" i="1"/>
  <c r="AF5" i="3" l="1"/>
  <c r="AE9" i="3"/>
  <c r="X5" i="3"/>
  <c r="G5" i="2" s="1"/>
  <c r="W9" i="3"/>
  <c r="K9" i="3"/>
  <c r="P22" i="1"/>
  <c r="P298" i="1"/>
  <c r="S298" i="1" s="1"/>
  <c r="P299" i="1"/>
  <c r="S299" i="1" s="1"/>
  <c r="P300" i="1"/>
  <c r="S300" i="1" s="1"/>
  <c r="P301" i="1"/>
  <c r="S301" i="1" s="1"/>
  <c r="P302" i="1"/>
  <c r="S302" i="1" s="1"/>
  <c r="P303" i="1"/>
  <c r="S303" i="1" s="1"/>
  <c r="P304" i="1"/>
  <c r="S304" i="1" s="1"/>
  <c r="P305" i="1"/>
  <c r="S305" i="1" s="1"/>
  <c r="P306" i="1"/>
  <c r="S306" i="1" s="1"/>
  <c r="P307" i="1"/>
  <c r="S307" i="1" s="1"/>
  <c r="P308" i="1"/>
  <c r="S308" i="1" s="1"/>
  <c r="P309" i="1"/>
  <c r="P283" i="1"/>
  <c r="S283" i="1" s="1"/>
  <c r="P284" i="1"/>
  <c r="S284" i="1" s="1"/>
  <c r="P285" i="1"/>
  <c r="S285" i="1" s="1"/>
  <c r="P286" i="1"/>
  <c r="S286" i="1" s="1"/>
  <c r="P287" i="1"/>
  <c r="S287" i="1" s="1"/>
  <c r="P288" i="1"/>
  <c r="S288" i="1" s="1"/>
  <c r="P289" i="1"/>
  <c r="S289" i="1" s="1"/>
  <c r="P290" i="1"/>
  <c r="S290" i="1" s="1"/>
  <c r="P291" i="1"/>
  <c r="S291" i="1" s="1"/>
  <c r="P292" i="1"/>
  <c r="S292" i="1" s="1"/>
  <c r="P293" i="1"/>
  <c r="S293" i="1" s="1"/>
  <c r="P294" i="1"/>
  <c r="S294" i="1" s="1"/>
  <c r="P295" i="1"/>
  <c r="S295" i="1" s="1"/>
  <c r="P296" i="1"/>
  <c r="S296" i="1" s="1"/>
  <c r="P297" i="1"/>
  <c r="S297" i="1" s="1"/>
  <c r="P214" i="1"/>
  <c r="S214" i="1" s="1"/>
  <c r="P215" i="1"/>
  <c r="S215" i="1" s="1"/>
  <c r="P216" i="1"/>
  <c r="S216" i="1" s="1"/>
  <c r="P217" i="1"/>
  <c r="S217" i="1" s="1"/>
  <c r="P218" i="1"/>
  <c r="S218" i="1" s="1"/>
  <c r="P219" i="1"/>
  <c r="S219" i="1" s="1"/>
  <c r="P220" i="1"/>
  <c r="S220" i="1" s="1"/>
  <c r="P221" i="1"/>
  <c r="S221" i="1" s="1"/>
  <c r="P222" i="1"/>
  <c r="S222" i="1" s="1"/>
  <c r="P223" i="1"/>
  <c r="S223" i="1" s="1"/>
  <c r="P224" i="1"/>
  <c r="S224" i="1" s="1"/>
  <c r="P225" i="1"/>
  <c r="S225" i="1" s="1"/>
  <c r="P226" i="1"/>
  <c r="S226" i="1" s="1"/>
  <c r="P227" i="1"/>
  <c r="S227" i="1" s="1"/>
  <c r="P228" i="1"/>
  <c r="S228" i="1" s="1"/>
  <c r="P229" i="1"/>
  <c r="S229" i="1" s="1"/>
  <c r="P230" i="1"/>
  <c r="S230" i="1" s="1"/>
  <c r="P231" i="1"/>
  <c r="S231" i="1" s="1"/>
  <c r="P232" i="1"/>
  <c r="S232" i="1" s="1"/>
  <c r="P233" i="1"/>
  <c r="S233" i="1" s="1"/>
  <c r="P234" i="1"/>
  <c r="S234" i="1" s="1"/>
  <c r="P235" i="1"/>
  <c r="S235" i="1" s="1"/>
  <c r="P236" i="1"/>
  <c r="S236" i="1" s="1"/>
  <c r="P237" i="1"/>
  <c r="S237" i="1" s="1"/>
  <c r="P238" i="1"/>
  <c r="S238" i="1" s="1"/>
  <c r="P239" i="1"/>
  <c r="S239" i="1" s="1"/>
  <c r="P240" i="1"/>
  <c r="S240" i="1" s="1"/>
  <c r="P241" i="1"/>
  <c r="S241" i="1" s="1"/>
  <c r="P242" i="1"/>
  <c r="S242" i="1" s="1"/>
  <c r="P243" i="1"/>
  <c r="S243" i="1" s="1"/>
  <c r="P244" i="1"/>
  <c r="S244" i="1" s="1"/>
  <c r="P245" i="1"/>
  <c r="S245" i="1" s="1"/>
  <c r="P246" i="1"/>
  <c r="S246" i="1" s="1"/>
  <c r="P247" i="1"/>
  <c r="S247" i="1" s="1"/>
  <c r="P248" i="1"/>
  <c r="S248" i="1" s="1"/>
  <c r="P249" i="1"/>
  <c r="S249" i="1" s="1"/>
  <c r="P250" i="1"/>
  <c r="S250" i="1" s="1"/>
  <c r="P251" i="1"/>
  <c r="S251" i="1" s="1"/>
  <c r="P252" i="1"/>
  <c r="S252" i="1" s="1"/>
  <c r="P253" i="1"/>
  <c r="S253" i="1" s="1"/>
  <c r="P254" i="1"/>
  <c r="S254" i="1" s="1"/>
  <c r="P255" i="1"/>
  <c r="S255" i="1" s="1"/>
  <c r="P256" i="1"/>
  <c r="S256" i="1" s="1"/>
  <c r="P257" i="1"/>
  <c r="S257" i="1" s="1"/>
  <c r="P258" i="1"/>
  <c r="S258" i="1" s="1"/>
  <c r="P259" i="1"/>
  <c r="S259" i="1" s="1"/>
  <c r="P260" i="1"/>
  <c r="S260" i="1" s="1"/>
  <c r="P261" i="1"/>
  <c r="S261" i="1" s="1"/>
  <c r="P262" i="1"/>
  <c r="S262" i="1" s="1"/>
  <c r="P263" i="1"/>
  <c r="S263" i="1" s="1"/>
  <c r="P264" i="1"/>
  <c r="S264" i="1" s="1"/>
  <c r="P265" i="1"/>
  <c r="S265" i="1" s="1"/>
  <c r="P266" i="1"/>
  <c r="S266" i="1" s="1"/>
  <c r="P267" i="1"/>
  <c r="S267" i="1" s="1"/>
  <c r="P268" i="1"/>
  <c r="S268" i="1" s="1"/>
  <c r="P269" i="1"/>
  <c r="S269" i="1" s="1"/>
  <c r="P270" i="1"/>
  <c r="S270" i="1" s="1"/>
  <c r="P271" i="1"/>
  <c r="S271" i="1" s="1"/>
  <c r="P272" i="1"/>
  <c r="S272" i="1" s="1"/>
  <c r="P273" i="1"/>
  <c r="S273" i="1" s="1"/>
  <c r="P274" i="1"/>
  <c r="S274" i="1" s="1"/>
  <c r="P275" i="1"/>
  <c r="S275" i="1" s="1"/>
  <c r="P276" i="1"/>
  <c r="S276" i="1" s="1"/>
  <c r="P277" i="1"/>
  <c r="S277" i="1" s="1"/>
  <c r="P278" i="1"/>
  <c r="S278" i="1" s="1"/>
  <c r="P279" i="1"/>
  <c r="S279" i="1" s="1"/>
  <c r="P280" i="1"/>
  <c r="S280" i="1" s="1"/>
  <c r="P281" i="1"/>
  <c r="S281" i="1" s="1"/>
  <c r="P282" i="1"/>
  <c r="S282" i="1" s="1"/>
  <c r="AG5" i="3" l="1"/>
  <c r="AF9" i="3"/>
  <c r="X9" i="3"/>
  <c r="G9" i="2" s="1"/>
  <c r="L9" i="3"/>
  <c r="S314" i="1"/>
  <c r="G314" i="1"/>
  <c r="H391" i="1"/>
  <c r="I391" i="1"/>
  <c r="J391" i="1"/>
  <c r="K391" i="1"/>
  <c r="L391" i="1"/>
  <c r="M391" i="1"/>
  <c r="N391" i="1"/>
  <c r="O391" i="1"/>
  <c r="G391" i="1"/>
  <c r="H449" i="1"/>
  <c r="I449" i="1"/>
  <c r="J449" i="1"/>
  <c r="K449" i="1"/>
  <c r="L449" i="1"/>
  <c r="M449" i="1"/>
  <c r="N449" i="1"/>
  <c r="O449" i="1"/>
  <c r="G449" i="1"/>
  <c r="H470" i="1"/>
  <c r="I470" i="1"/>
  <c r="J470" i="1"/>
  <c r="K470" i="1"/>
  <c r="L470" i="1"/>
  <c r="M470" i="1"/>
  <c r="N470" i="1"/>
  <c r="O470" i="1"/>
  <c r="G470" i="1"/>
  <c r="P457" i="1"/>
  <c r="P451" i="1"/>
  <c r="P421" i="1"/>
  <c r="P422" i="1"/>
  <c r="P423" i="1"/>
  <c r="P424" i="1"/>
  <c r="P425" i="1"/>
  <c r="P426" i="1"/>
  <c r="P427" i="1"/>
  <c r="P428" i="1"/>
  <c r="P429" i="1"/>
  <c r="P430" i="1"/>
  <c r="P431" i="1"/>
  <c r="P411" i="1"/>
  <c r="P412" i="1"/>
  <c r="P413" i="1"/>
  <c r="P414" i="1"/>
  <c r="P415" i="1"/>
  <c r="P416" i="1"/>
  <c r="P417" i="1"/>
  <c r="P418" i="1"/>
  <c r="P419" i="1"/>
  <c r="H432" i="1"/>
  <c r="I432" i="1"/>
  <c r="J432" i="1"/>
  <c r="K432" i="1"/>
  <c r="L432" i="1"/>
  <c r="M432" i="1"/>
  <c r="N432" i="1"/>
  <c r="O432" i="1"/>
  <c r="G432" i="1"/>
  <c r="P409" i="1"/>
  <c r="P410" i="1"/>
  <c r="P420" i="1"/>
  <c r="P408" i="1"/>
  <c r="O406" i="1"/>
  <c r="N406" i="1"/>
  <c r="M406" i="1"/>
  <c r="L406" i="1"/>
  <c r="K406" i="1"/>
  <c r="J406" i="1"/>
  <c r="I406" i="1"/>
  <c r="H406" i="1"/>
  <c r="G406" i="1"/>
  <c r="P401" i="1"/>
  <c r="P402" i="1"/>
  <c r="P403" i="1"/>
  <c r="P404" i="1"/>
  <c r="P405" i="1"/>
  <c r="P394" i="1"/>
  <c r="P395" i="1"/>
  <c r="P396" i="1"/>
  <c r="P398" i="1"/>
  <c r="P399" i="1"/>
  <c r="P400" i="1"/>
  <c r="P393" i="1"/>
  <c r="G380" i="1"/>
  <c r="P352" i="1"/>
  <c r="P353" i="1"/>
  <c r="P354" i="1"/>
  <c r="P355" i="1"/>
  <c r="P356" i="1"/>
  <c r="P357" i="1"/>
  <c r="P358" i="1"/>
  <c r="P359" i="1"/>
  <c r="P360" i="1"/>
  <c r="P361" i="1"/>
  <c r="P362" i="1"/>
  <c r="P365" i="1"/>
  <c r="P351" i="1"/>
  <c r="P345" i="1"/>
  <c r="P346" i="1"/>
  <c r="P347" i="1"/>
  <c r="P348" i="1"/>
  <c r="P344" i="1"/>
  <c r="H349" i="1"/>
  <c r="I349" i="1"/>
  <c r="J349" i="1"/>
  <c r="K349" i="1"/>
  <c r="L349" i="1"/>
  <c r="M349" i="1"/>
  <c r="N349" i="1"/>
  <c r="O349" i="1"/>
  <c r="G349" i="1"/>
  <c r="P336" i="1"/>
  <c r="P337" i="1"/>
  <c r="P338" i="1"/>
  <c r="P326" i="1"/>
  <c r="P327" i="1"/>
  <c r="P328" i="1"/>
  <c r="P329" i="1"/>
  <c r="P330" i="1"/>
  <c r="P331" i="1"/>
  <c r="P332" i="1"/>
  <c r="P333" i="1"/>
  <c r="P334" i="1"/>
  <c r="P335" i="1"/>
  <c r="P325" i="1"/>
  <c r="AH5" i="3" l="1"/>
  <c r="AG9" i="3"/>
  <c r="M9" i="3"/>
  <c r="P322" i="1"/>
  <c r="P314" i="1"/>
  <c r="P391" i="1"/>
  <c r="P470" i="1"/>
  <c r="P449" i="1"/>
  <c r="P406" i="1"/>
  <c r="P432" i="1"/>
  <c r="P380" i="1"/>
  <c r="P349" i="1"/>
  <c r="AH9" i="3" l="1"/>
  <c r="M9" i="2" s="1"/>
  <c r="M5" i="2"/>
  <c r="J5" i="2"/>
  <c r="J9" i="2" s="1"/>
  <c r="N9" i="3"/>
  <c r="P168" i="1"/>
  <c r="P169" i="1"/>
  <c r="P170" i="1"/>
  <c r="P171" i="1"/>
  <c r="P172" i="1"/>
  <c r="P173" i="1"/>
  <c r="P174" i="1"/>
  <c r="P175" i="1"/>
  <c r="P176" i="1"/>
  <c r="P177" i="1"/>
  <c r="P178" i="1"/>
  <c r="P179" i="1"/>
  <c r="P180" i="1"/>
  <c r="P181" i="1"/>
  <c r="P182" i="1"/>
  <c r="P183" i="1"/>
  <c r="P166" i="1"/>
  <c r="P167" i="1"/>
  <c r="P184" i="1"/>
  <c r="P185" i="1"/>
  <c r="P162" i="1"/>
  <c r="P163" i="1"/>
  <c r="P164" i="1"/>
  <c r="T191" i="1"/>
  <c r="U191" i="1"/>
  <c r="S191" i="1"/>
  <c r="H191" i="1"/>
  <c r="H472" i="1" s="1"/>
  <c r="I191" i="1"/>
  <c r="I472" i="1" s="1"/>
  <c r="J191" i="1"/>
  <c r="J472" i="1" s="1"/>
  <c r="K191" i="1"/>
  <c r="K472" i="1" s="1"/>
  <c r="L191" i="1"/>
  <c r="L472" i="1" s="1"/>
  <c r="M191" i="1"/>
  <c r="M472" i="1" s="1"/>
  <c r="N191" i="1"/>
  <c r="N472" i="1" s="1"/>
  <c r="O191" i="1"/>
  <c r="O472" i="1" s="1"/>
  <c r="G191" i="1"/>
  <c r="P190" i="1"/>
  <c r="P159" i="1"/>
  <c r="P160" i="1"/>
  <c r="P161" i="1"/>
  <c r="P158" i="1"/>
  <c r="P155" i="1"/>
  <c r="P156" i="1"/>
  <c r="P157" i="1"/>
  <c r="P165" i="1"/>
  <c r="P186" i="1"/>
  <c r="P187" i="1"/>
  <c r="P188" i="1"/>
  <c r="P189" i="1"/>
  <c r="P154" i="1"/>
  <c r="P191" i="1" l="1"/>
  <c r="G123" i="1"/>
  <c r="G472" i="1" s="1"/>
  <c r="P472" i="1" s="1"/>
  <c r="P487" i="1" s="1"/>
  <c r="P123" i="1" l="1"/>
  <c r="E8" i="3" l="1"/>
  <c r="H8" i="2" s="1"/>
  <c r="G6" i="4"/>
  <c r="F6" i="4"/>
  <c r="I6" i="4" l="1"/>
  <c r="H8" i="3"/>
  <c r="G8" i="3"/>
  <c r="H6" i="4"/>
  <c r="F8" i="3"/>
  <c r="I8" i="3" l="1"/>
  <c r="I8" i="2" s="1"/>
  <c r="J6" i="4"/>
  <c r="K6" i="4" l="1"/>
  <c r="J8" i="3"/>
  <c r="L5" i="4"/>
  <c r="K8" i="3" l="1"/>
  <c r="L6" i="4"/>
  <c r="L8" i="3" l="1"/>
  <c r="M6" i="4"/>
  <c r="M8" i="3" l="1"/>
  <c r="N6" i="4"/>
  <c r="N8" i="3" l="1"/>
  <c r="J8" i="2" s="1"/>
  <c r="O6" i="4"/>
</calcChain>
</file>

<file path=xl/comments1.xml><?xml version="1.0" encoding="utf-8"?>
<comments xmlns="http://schemas.openxmlformats.org/spreadsheetml/2006/main">
  <authors>
    <author>Шахзод</author>
  </authors>
  <commentList>
    <comment ref="E100" authorId="0" shapeId="0">
      <text>
        <r>
          <rPr>
            <b/>
            <sz val="9"/>
            <color indexed="81"/>
            <rFont val="Tahoma"/>
            <family val="2"/>
            <charset val="204"/>
          </rPr>
          <t>Шахзод:</t>
        </r>
        <r>
          <rPr>
            <sz val="9"/>
            <color indexed="81"/>
            <rFont val="Tahoma"/>
            <family val="2"/>
            <charset val="204"/>
          </rPr>
          <t xml:space="preserve">
ДУРНАМОИ
иншоотњои бунёдшаванда аз њисоби бучети шањри Душанбе дар солњои 2017-2025</t>
        </r>
      </text>
    </comment>
    <comment ref="E105" authorId="0" shapeId="0">
      <text>
        <r>
          <rPr>
            <b/>
            <sz val="9"/>
            <color indexed="81"/>
            <rFont val="Tahoma"/>
            <family val="2"/>
            <charset val="204"/>
          </rPr>
          <t>Шахзод:</t>
        </r>
        <r>
          <rPr>
            <sz val="9"/>
            <color indexed="81"/>
            <rFont val="Tahoma"/>
            <family val="2"/>
            <charset val="204"/>
          </rPr>
          <t xml:space="preserve">
ДУРНАМОИ
иншоотњои бунёдшаванда аз њисоби бучети шањри Душанбе дар солњои 2017-2025
</t>
        </r>
      </text>
    </comment>
    <comment ref="E411" authorId="0" shapeId="0">
      <text>
        <r>
          <rPr>
            <b/>
            <sz val="9"/>
            <color indexed="81"/>
            <rFont val="Tahoma"/>
            <family val="2"/>
            <charset val="204"/>
          </rPr>
          <t>Шахзод:</t>
        </r>
        <r>
          <rPr>
            <sz val="9"/>
            <color indexed="81"/>
            <rFont val="Tahoma"/>
            <family val="2"/>
            <charset val="204"/>
          </rPr>
          <t xml:space="preserve">
Чойихо муайян куарда шаванд</t>
        </r>
      </text>
    </comment>
    <comment ref="E419" authorId="0" shapeId="0">
      <text>
        <r>
          <rPr>
            <b/>
            <sz val="9"/>
            <color indexed="81"/>
            <rFont val="Tahoma"/>
            <family val="2"/>
            <charset val="204"/>
          </rPr>
          <t>Шахзод:</t>
        </r>
        <r>
          <rPr>
            <sz val="9"/>
            <color indexed="81"/>
            <rFont val="Tahoma"/>
            <family val="2"/>
            <charset val="204"/>
          </rPr>
          <t xml:space="preserve">
Кадом варзишгох ва маблагаш доллар ё сомони?</t>
        </r>
      </text>
    </comment>
  </commentList>
</comments>
</file>

<file path=xl/sharedStrings.xml><?xml version="1.0" encoding="utf-8"?>
<sst xmlns="http://schemas.openxmlformats.org/spreadsheetml/2006/main" count="1453" uniqueCount="797">
  <si>
    <t>Маќсад</t>
  </si>
  <si>
    <t>Вазифањо</t>
  </si>
  <si>
    <t>Чорабинињо/лоињањо</t>
  </si>
  <si>
    <t>Арзиши умумии лоињањо (млн. сомонї)</t>
  </si>
  <si>
    <t>Масъулин</t>
  </si>
  <si>
    <t>Сарчашмаи маблаѓгузорї (млн. сомонї)</t>
  </si>
  <si>
    <t>Шарикон</t>
  </si>
  <si>
    <t>Бахши хусусї</t>
  </si>
  <si>
    <t>Боби 2. Рушди устувори иќтисодї</t>
  </si>
  <si>
    <t>2.1. Саноат</t>
  </si>
  <si>
    <t>2.2. Меъморї ва сохтмон</t>
  </si>
  <si>
    <t>Боби 3. Рушди инфрасохтор</t>
  </si>
  <si>
    <t>3.1. Хољагии манзилу коммуналї</t>
  </si>
  <si>
    <t>3.2. Муњити зисти шоиста: вусъатбахшии корњои ободонї ва фарњанги шањрдорї</t>
  </si>
  <si>
    <t>3.3. Таъминот бо оби тозаи нўшокї</t>
  </si>
  <si>
    <t>3.4. Рушди шабакањои муњандисию коммуникатсионї</t>
  </si>
  <si>
    <t>3.6. Рушди соњаи наќлиёт ва нигоњдории роњ</t>
  </si>
  <si>
    <t>3.7. Таъмини бехатарї аз офатњои табиї</t>
  </si>
  <si>
    <t>Боби 4. Рушди сармояи инсонї</t>
  </si>
  <si>
    <t>4.1. Маориф ва илм</t>
  </si>
  <si>
    <t>4.2. Солимї ва дарозумрї</t>
  </si>
  <si>
    <t>4.3. Њифзи иљтимої</t>
  </si>
  <si>
    <t>4.4. Шуѓли пурмањсул</t>
  </si>
  <si>
    <t>4.5. Фарњанг ва фароѓат</t>
  </si>
  <si>
    <t>Индикаторҳои натиҷавӣ</t>
  </si>
  <si>
    <t>3.2.1.2. Тањия ва таъмини роњандозии талаботи экологї њангоми истифодаи наќлиёти шахсї, хўрокворї ва безараргардонии партовњо</t>
  </si>
  <si>
    <t>3.2.1.2.1. Сохтмони деворњои ињотавии КВД "Партовгоњи партовњои сахти маишии шањри Душанбе"</t>
  </si>
  <si>
    <t>3.2.1.3. Тањияи маљмўи тадбирњо оид ба рушди низоми њифзи муњити зист ва истифодаи устувору самараноки захирањои табиї</t>
  </si>
  <si>
    <t>3.2.1.3.1. Сохтмони сусткунандаи ҷараёни об дар дарёи Лучоб, лоти 2</t>
  </si>
  <si>
    <t>3.2.1.3.2. Соҳилмустаҳкамкунии дарёи Душанбе дар маҳаллаи Дарвоз</t>
  </si>
  <si>
    <t>3.2.1.3.3. Сусткунандаи ҷараёни оби дарёи Душанбе (барраж 2) дар маҳаллаи Мовароуннаҳр</t>
  </si>
  <si>
    <t>3.2.1.3.4. Барқарорсозии соҳили рости дарёи Душанбе, рӯ ба рӯи МС "Ёвар" (ноҳияи Сино)</t>
  </si>
  <si>
    <t>3.2.1.3.5. Соҳилмустаҳкамкунии қисмати чапи дарёи Душанбе, баъди купрӯки автомобилгард то купрӯки пиёдагард"(ноҳияи Фирдавсӣ)</t>
  </si>
  <si>
    <t>Ҷамъ:</t>
  </si>
  <si>
    <t>3.2.1.3.6. Барқарорсозии сусткунандаи суръати оби №4 (ноҳияи Фирдавсӣ)</t>
  </si>
  <si>
    <t>3.2.1.3.7. Сохтмони сусткунандаи ҷараёни об пеш аз купрӯки автомобилгарди кӯчаи Абай (ноҳияи Фирдавсӣ)</t>
  </si>
  <si>
    <t>3.2.1.3.8. Барқарорсозии қисмати чапи соҳили дарёи Душанбе, рӯ ба рӯи Муассисаи таҳсилоти миёнаи умумии №72 ба номи Гулчеҳра Сулаймонӣ (ноҳияи Фирдавсӣ)</t>
  </si>
  <si>
    <t>3.2.1.3.9. Барқарорсозии сусткунандаи ҷараёни оби №6 (ноҳияи Фирдавсӣ)</t>
  </si>
  <si>
    <t>3.2.1.3.10. Барқарорсозии соҳили чапи дарё байни сусткунандаҳои ҷараёни оби №6 ва №7 (ноҳияи Фирдавсӣ)</t>
  </si>
  <si>
    <t>3.2.1.3.11. Барқарорсозии сусткунандаи ҷараёни оби №7 (ноҳияи Фирдавсӣ)</t>
  </si>
  <si>
    <t>3.2.1.3.12. Барқарорсозии қисмати поёни сусткунандаи ҷараёни оби №14 (ноҳияи Фирдавсӣ)</t>
  </si>
  <si>
    <t>3.2.1.3.13. Барқарорсозии садди тарафи чапи соҳил рӯ ба рӯи маҳаллаи Машъал (ноҳияи Фирдавсӣ)</t>
  </si>
  <si>
    <t>3.2.1.3.14. Соҳилмустаҳкамкунии соҳил ва сусткунандаҳои ҷараёни оби дарёи Варзоб дар хиёбони Ҳ.Шерозӣ (кӯчаи Хуҷамбиёи поён то купрӯки Карамов)-и ноҳияи И.Сомонӣ</t>
  </si>
  <si>
    <t>3.2.1.1.6. Бунёди "Сипари сабз" дар атрофи шаҳр.</t>
  </si>
  <si>
    <r>
      <t xml:space="preserve">3.2.1.2.2. Таъмини нуќтањои нигањдории муваќќатии партовњои сахти маишї бо </t>
    </r>
    <r>
      <rPr>
        <sz val="10"/>
        <color rgb="FFFF0000"/>
        <rFont val="Times New Roman Tj"/>
        <family val="1"/>
        <charset val="204"/>
      </rPr>
      <t>ХХ</t>
    </r>
    <r>
      <rPr>
        <sz val="10"/>
        <color theme="1"/>
        <rFont val="Times New Roman Tj"/>
        <family val="1"/>
        <charset val="204"/>
      </rPr>
      <t xml:space="preserve"> ќуттињои махсуси фулузї (оњанин)</t>
    </r>
  </si>
  <si>
    <r>
      <t xml:space="preserve">3.2.1.2.3. Бунёди </t>
    </r>
    <r>
      <rPr>
        <sz val="10"/>
        <color rgb="FFFF0000"/>
        <rFont val="Times New Roman Tj"/>
        <family val="1"/>
        <charset val="204"/>
      </rPr>
      <t>ХХ</t>
    </r>
    <r>
      <rPr>
        <sz val="10"/>
        <color theme="1"/>
        <rFont val="Times New Roman Tj"/>
        <family val="1"/>
        <charset val="204"/>
      </rPr>
      <t xml:space="preserve"> корхонаи коркарди дуюмбораи партовњо</t>
    </r>
  </si>
  <si>
    <t>3.5.1. Коҳиш додани талафоти неруи барқ</t>
  </si>
  <si>
    <t>3.5.1.1. Таҷдид, барқарорсозӣ ва иваз намудани хатҳои интиқоли неруи барқ, зеристгоҳҳои барқӣ ва дигар инфрасохтори барқтаъминкунӣ</t>
  </si>
  <si>
    <t>3.5.1.1.1. Сохтмони навбати дуюми Маркази барќу гармидињии Душанбе-2 (БДС)</t>
  </si>
  <si>
    <t>3.5.1.1.2. Лоињаи кам кардани талафоти ќувваи барќ (БДС)</t>
  </si>
  <si>
    <t>3.5.1.1.3. Сохтмони зериистгоњи 220/110/10 кВ дар ќисмати шимолии шахри Душанбе (БДС)</t>
  </si>
  <si>
    <t>3.5.1.1.4. Сохтмони навбати дуюми зеристгоҳи барқии "Душанбе-500" дар маҳаллаи Чорбоғ бо насби трансформатори тавоноиаш 3х167 мВА ва насби таҷҳизотҳои коммутатсионӣ дар ДТК 500 кВ ва 220 кВ</t>
  </si>
  <si>
    <t>ШСХК "Барқи Тоҷик"</t>
  </si>
  <si>
    <t>Эксимбонк (Хитой)</t>
  </si>
  <si>
    <t>Бонки умумиҷаҳонӣ</t>
  </si>
  <si>
    <t>3.5.1.1.5. Сохтмони зеристгоҳи баландшиддати барқии 500/220 кВ дар қисмати ҷанубии шаҳри Душанбе бо насби ду адад автотрансформаторҳои қудратии тавоноиашон 2х (3х167 мВА). Пайвасти зеристгоҳи лоиҳавӣ ба хати барқии 500 кВ "Норак-Регар" тавассути сохтмони қитъаи хати нави барқии 500 кВ дар масофаи тақрибан 15 км ва сохтмони хатҳои барқии 220 кВ барои пайваст намудани зеристгоҳи мазкур ба хатҳои амалкунандаи барқии воридшаванда ба зеристгоҳи Ҷангал-220</t>
  </si>
  <si>
    <t>3.5.1.1.6. Сохтмони ЗИБ-220/110/10кВ дар ҳудуди МБГ-1 бо насби ду адад автотрансформаторҳои 
иқтидорашон 2х125000кВА ва сохтмони хатҳои интиқоли барқи 220кВ “МБГ-2 - МБГ-1”(9,7км) ва  ЗИБ-“Ҷангал-МБГ-1” (14км).</t>
  </si>
  <si>
    <t>3.5.1.1.7. Сохтмони ЗИБ-110/10кВ дар ҳудуди НТ (РП)-№20-и маҳаллаи Зарафшон.  бо насби трансформатори тавоноиаш 25мВА.Сохтмони хати барқии 110кВ дар масофаи 0,8-1,0км (дастгоҳи тақсимотии  10кВ-и НТ-20 ҳамчун дастгоҳи тақсимотии 10 кВ-и зеристгоҳ истифода мешавад).</t>
  </si>
  <si>
    <t>3.5.1.1.8. Гузаронидани зеристгоҳи 35/6кВ “Винзаводская” ва қисми хати барқи 35кВ “Восточная-Винзаводская” ба шиддати 110кВ ва насби трансформатори кудратии 110/6/6кВ бо тавоноии 25мВА.</t>
  </si>
  <si>
    <t>3.5.1.1.8. Таҷдид ва азнавсозии зеристгоҳи110/35/10кВ “Промышленная” бо иваз намудани ду адад трансформаторҳои тавоноиашон 2х25мВА ба 2х40мВА.</t>
  </si>
  <si>
    <t xml:space="preserve">3.5.1.1.9. Сохтмони ЗИБ-110/35/10 кВ   “Радиостанция” дар ҳудуди “Амфитеатр” бо насби ду адад  трансформаторҳои тавоноиашон 2х40мВА. Гузаронидани қитъаи хати дузанҷираи барқии 35кВ “НБО-2-Главная” аз ЗИБ-“Карамова” то зеристгоҳи “Центральная” ба шиддати 110кВ.(бо масофаи 2,4 км) </t>
  </si>
  <si>
    <t>3.5.1.1.9. Иваз намудани трансформатори қудратии Т-1 дар зеристгоҳи 110/35/6-10кВ “ХБК” аз тавоноии 20мВА ба тавоноии  40мВА.</t>
  </si>
  <si>
    <t>3.5.1.1.10. Иваз намудани трансформатори қудратии Т-1 дар зеристгоҳи 110/6кВ“ТТМ”.аз иқтидори 25мВА ба иқтидори 40мВА.
Иваз намудани васлакҳои равғандори 110кВ ба васлакҳои элегазӣ дар занҷири ворида трансформаторҳои Т-1 ва Т-2 (2-маҷмӯъ).
Иваз намудани ДТМБ (КРУН)-6кВ иборат аз 57 чашмаки барқӣ дар тахтасимҳои  I-II-III ва  IV-и зеристгоҳ.</t>
  </si>
  <si>
    <t>3.5.1.1.11. Иваз намудани трансформатори қудратии Т-1 аз тавоноии 10мВА ба тавоноии 25мВА дар зеристгоҳи 110/10кВ “Ботаническая”</t>
  </si>
  <si>
    <t>Кумаки техникии Ҳукумати Ҷопон</t>
  </si>
  <si>
    <t>4.1.1. Таъмини дастрасии сокинони шаҳр ба хизматрасониҳои соњаи маориф</t>
  </si>
  <si>
    <t>4.1.1.1. Сохтмон, таъмир ва барқарор намудани инфрасохтори хизматрасонињои соҳаи маориф</t>
  </si>
  <si>
    <t>$2,5</t>
  </si>
  <si>
    <t>ВМИ</t>
  </si>
  <si>
    <t>4.1.1.2. Ташкили њамкории давлат бо бахши хусусӣ дар самти хизматрасонињои соҳаи маориф</t>
  </si>
  <si>
    <t xml:space="preserve">4.1.1.3. Таъсиси муассисањои таълимии муосири ѓайридавлатї дар њамаи зинањои тањсилот </t>
  </si>
  <si>
    <t>4.2.1. Таъмини дастрасии сокинони шаҳр ба хизматрасониҳои тиббӣ</t>
  </si>
  <si>
    <t>4.2.1.1. Бењтар намудани инфрасохтори хизматрасонињои тиббї</t>
  </si>
  <si>
    <t>$1</t>
  </si>
  <si>
    <t>$2</t>
  </si>
  <si>
    <t>$3</t>
  </si>
  <si>
    <t>$4</t>
  </si>
  <si>
    <t>Раёсати тандурустӣ</t>
  </si>
  <si>
    <t>ВТҲИА</t>
  </si>
  <si>
    <t>БИР</t>
  </si>
  <si>
    <t>$10</t>
  </si>
  <si>
    <t>ДДТТ</t>
  </si>
  <si>
    <t>4.2.1.2. Ташкили њамкории давлат бо бахши хусусӣ дар самти хизматрасонињои тиббї</t>
  </si>
  <si>
    <t>4.2.1.3. Пурра таъмин намудани муассисаҳои тиббӣ бо таҷҳизоту лавозимоти табобатӣ</t>
  </si>
  <si>
    <t>4.4.1. Таъмини дастрасӣ ба шуғли шоиста</t>
  </si>
  <si>
    <t>4.4.1.1. Ташкили низоми њамкории устувор байни тайёрии касбї ва низоми бозори мењнат</t>
  </si>
  <si>
    <t>$7</t>
  </si>
  <si>
    <t xml:space="preserve">4.4.1.2. Мусоидат ба рушди соњибкории истењсолї ва хизматрасонї ҷиҳати ташкили љойњои нави корї </t>
  </si>
  <si>
    <t>4.4.1.3. Ташаккули маркази минтаќавии рушди инноватсионї дар самти IT- индустрия</t>
  </si>
  <si>
    <t>4.5.1. Таъмини дастрасии сокинони шаҳр ба хизматрасониҳои  фарҳанг ва фароғат</t>
  </si>
  <si>
    <t>4.5.1.1. Бењтар намудани инфрасохтори хизматрасонињои фарњанг ва фароѓат</t>
  </si>
  <si>
    <t>4.5.1.2. Ташкили њамкории давлат бо бахши хусусӣ дар самти хизматрасонињои фарњангу фароѓат</t>
  </si>
  <si>
    <t>4.5.1.3. Мустањакам намудани базаи моддию техникии муассисаҳои фарњангу фароѓат</t>
  </si>
  <si>
    <t xml:space="preserve">3.6.1.1. Ба меъёр даровардани ҳаҷми интиқоли мусофирон дар тамоми хатсайрҳои шаҳр тавассути ҳамаи намудҳои воситаҳои нақлиёт
</t>
  </si>
  <si>
    <t xml:space="preserve">3.6.1.1.1. Таҳқиқоти интихобии анбуҳи мусофирон ва муносибгардонии хатҳои сайр </t>
  </si>
  <si>
    <r>
      <t>3.6.1.1.2. Та</t>
    </r>
    <r>
      <rPr>
        <sz val="10"/>
        <color theme="1"/>
        <rFont val="Times New Roman"/>
        <family val="1"/>
        <charset val="204"/>
      </rPr>
      <t>ҳқ</t>
    </r>
    <r>
      <rPr>
        <sz val="10"/>
        <color theme="1"/>
        <rFont val="Times New Roman Tj"/>
        <family val="1"/>
        <charset val="204"/>
      </rPr>
      <t>и</t>
    </r>
    <r>
      <rPr>
        <sz val="10"/>
        <color theme="1"/>
        <rFont val="Times New Roman"/>
        <family val="1"/>
        <charset val="204"/>
      </rPr>
      <t>қ</t>
    </r>
    <r>
      <rPr>
        <sz val="10"/>
        <color theme="1"/>
        <rFont val="Times New Roman Tj"/>
        <family val="1"/>
        <charset val="204"/>
      </rPr>
      <t>оти пурраи анбу</t>
    </r>
    <r>
      <rPr>
        <sz val="10"/>
        <color theme="1"/>
        <rFont val="Times New Roman"/>
        <family val="1"/>
        <charset val="204"/>
      </rPr>
      <t>ҳ</t>
    </r>
    <r>
      <rPr>
        <sz val="10"/>
        <color theme="1"/>
        <rFont val="Times New Roman Tj"/>
        <family val="1"/>
        <charset val="204"/>
      </rPr>
      <t xml:space="preserve">и мусофирон вобаста ба маҳаллҳо </t>
    </r>
  </si>
  <si>
    <t xml:space="preserve">3.6.1.1.3. Таълими курсҳои омӯзишӣ оид ба фарҳанги истифодаи нақлиёти ҷамъиятӣ  </t>
  </si>
  <si>
    <r>
      <t>3.6.1.1.4. Татби</t>
    </r>
    <r>
      <rPr>
        <sz val="10"/>
        <color theme="1"/>
        <rFont val="Times New Roman"/>
        <family val="1"/>
        <charset val="204"/>
      </rPr>
      <t>қ</t>
    </r>
    <r>
      <rPr>
        <sz val="10"/>
        <color theme="1"/>
        <rFont val="Times New Roman Tj"/>
        <family val="1"/>
        <charset val="204"/>
      </rPr>
      <t xml:space="preserve">и низоми электоронии </t>
    </r>
    <r>
      <rPr>
        <sz val="10"/>
        <color theme="1"/>
        <rFont val="Times New Roman"/>
        <family val="1"/>
        <charset val="204"/>
      </rPr>
      <t>ҷ</t>
    </r>
    <r>
      <rPr>
        <sz val="10"/>
        <color theme="1"/>
        <rFont val="Times New Roman Tj"/>
        <family val="1"/>
        <charset val="204"/>
      </rPr>
      <t>амъоварии мабла</t>
    </r>
    <r>
      <rPr>
        <sz val="10"/>
        <color theme="1"/>
        <rFont val="Times New Roman"/>
        <family val="1"/>
        <charset val="204"/>
      </rPr>
      <t>ғ</t>
    </r>
    <r>
      <rPr>
        <sz val="10"/>
        <color theme="1"/>
        <rFont val="Times New Roman Tj"/>
        <family val="1"/>
        <charset val="204"/>
      </rPr>
      <t>и ро</t>
    </r>
    <r>
      <rPr>
        <sz val="10"/>
        <color theme="1"/>
        <rFont val="Times New Roman"/>
        <family val="1"/>
        <charset val="204"/>
      </rPr>
      <t>ҳ</t>
    </r>
    <r>
      <rPr>
        <sz val="10"/>
        <color theme="1"/>
        <rFont val="Times New Roman Tj"/>
        <family val="1"/>
        <charset val="204"/>
      </rPr>
      <t>киро</t>
    </r>
  </si>
  <si>
    <t>3.6.1 Ба роҳ мондани низоми шарикии давлат ва бахши хусусӣ дар комплекси нақлиётӣ</t>
  </si>
  <si>
    <t xml:space="preserve">3.6.1.3. Ворид намудани воситаҳои нақлиёти мухталиф барои интиқоли мусофирон 
</t>
  </si>
  <si>
    <r>
      <t>3.6.1.3.1. Харидори намудани восита</t>
    </r>
    <r>
      <rPr>
        <sz val="10"/>
        <color theme="1"/>
        <rFont val="Times New Roman"/>
        <family val="1"/>
        <charset val="204"/>
      </rPr>
      <t>ҳ</t>
    </r>
    <r>
      <rPr>
        <sz val="10"/>
        <color theme="1"/>
        <rFont val="Times New Roman Tj"/>
        <family val="1"/>
        <charset val="204"/>
      </rPr>
      <t>ои на</t>
    </r>
    <r>
      <rPr>
        <sz val="10"/>
        <color theme="1"/>
        <rFont val="Times New Roman"/>
        <family val="1"/>
        <charset val="204"/>
      </rPr>
      <t>қ</t>
    </r>
    <r>
      <rPr>
        <sz val="10"/>
        <color theme="1"/>
        <rFont val="Times New Roman Tj"/>
        <family val="1"/>
        <charset val="204"/>
      </rPr>
      <t>лиёти мусофирбар (700 адад автобусҳо)</t>
    </r>
  </si>
  <si>
    <t>3.6.1.3.2. Харидорӣ намудани электробусҳои замонавӣ (100 адад)</t>
  </si>
  <si>
    <t xml:space="preserve">3.6.1.3.3. Харидорӣ намудани 2000 адад автомобилҳои сабукрав </t>
  </si>
  <si>
    <t>3.6.1.4. Барқарор намудани инфрасохтори нақлиёти истифодаи умум, нақлиёти барқӣ ва заминаи истеҳсолӣ-техникии корхонаҳои коммуналии соҳаи нақлиёт</t>
  </si>
  <si>
    <r>
      <t>3.6.1.4.1.Бар</t>
    </r>
    <r>
      <rPr>
        <sz val="10"/>
        <color theme="1"/>
        <rFont val="Times New Roman"/>
        <family val="1"/>
        <charset val="204"/>
      </rPr>
      <t>қ</t>
    </r>
    <r>
      <rPr>
        <sz val="10"/>
        <color theme="1"/>
        <rFont val="Times New Roman Tj"/>
        <family val="1"/>
        <charset val="204"/>
      </rPr>
      <t>арорсозии инфрасохтор</t>
    </r>
    <r>
      <rPr>
        <sz val="10"/>
        <color theme="1"/>
        <rFont val="Times New Roman"/>
        <family val="1"/>
        <charset val="204"/>
      </rPr>
      <t>ҳ</t>
    </r>
    <r>
      <rPr>
        <sz val="10"/>
        <color theme="1"/>
        <rFont val="Times New Roman Tj"/>
        <family val="1"/>
        <charset val="204"/>
      </rPr>
      <t>ои на</t>
    </r>
    <r>
      <rPr>
        <sz val="10"/>
        <color theme="1"/>
        <rFont val="Times New Roman"/>
        <family val="1"/>
        <charset val="204"/>
      </rPr>
      <t>қ</t>
    </r>
    <r>
      <rPr>
        <sz val="10"/>
        <color theme="1"/>
        <rFont val="Times New Roman Tj"/>
        <family val="1"/>
        <charset val="204"/>
      </rPr>
      <t>лиёти бар</t>
    </r>
    <r>
      <rPr>
        <sz val="10"/>
        <color theme="1"/>
        <rFont val="Times New Roman"/>
        <family val="1"/>
        <charset val="204"/>
      </rPr>
      <t>қ</t>
    </r>
    <r>
      <rPr>
        <sz val="10"/>
        <color theme="1"/>
        <rFont val="Times New Roman Tj"/>
        <family val="1"/>
        <charset val="204"/>
      </rPr>
      <t>ии ша</t>
    </r>
    <r>
      <rPr>
        <sz val="10"/>
        <color theme="1"/>
        <rFont val="Times New Roman"/>
        <family val="1"/>
        <charset val="204"/>
      </rPr>
      <t>ҳ</t>
    </r>
    <r>
      <rPr>
        <sz val="10"/>
        <color theme="1"/>
        <rFont val="Times New Roman Tj"/>
        <family val="1"/>
        <charset val="204"/>
      </rPr>
      <t xml:space="preserve">р </t>
    </r>
  </si>
  <si>
    <t xml:space="preserve">3.6.1.4.2. Барқарорсозии заминаҳои истеҳсолӣ техникии Корхонаҳои коммуналии соҳаи нақлиёт  </t>
  </si>
  <si>
    <r>
      <t xml:space="preserve">3.6.1.4.3. Харидории </t>
    </r>
    <r>
      <rPr>
        <sz val="10"/>
        <color theme="1"/>
        <rFont val="Times New Roman"/>
        <family val="1"/>
        <charset val="204"/>
      </rPr>
      <t>қ</t>
    </r>
    <r>
      <rPr>
        <sz val="10"/>
        <color theme="1"/>
        <rFont val="Times New Roman Tj"/>
        <family val="1"/>
        <charset val="204"/>
      </rPr>
      <t>исм</t>
    </r>
    <r>
      <rPr>
        <sz val="10"/>
        <color theme="1"/>
        <rFont val="Times New Roman"/>
        <family val="1"/>
        <charset val="204"/>
      </rPr>
      <t>ҳ</t>
    </r>
    <r>
      <rPr>
        <sz val="10"/>
        <color theme="1"/>
        <rFont val="Times New Roman Tj"/>
        <family val="1"/>
        <charset val="204"/>
      </rPr>
      <t>ои э</t>
    </r>
    <r>
      <rPr>
        <sz val="10"/>
        <color theme="1"/>
        <rFont val="Times New Roman"/>
        <family val="1"/>
        <charset val="204"/>
      </rPr>
      <t>ҳ</t>
    </r>
    <r>
      <rPr>
        <sz val="10"/>
        <color theme="1"/>
        <rFont val="Times New Roman Tj"/>
        <family val="1"/>
        <charset val="204"/>
      </rPr>
      <t>тиёт</t>
    </r>
    <r>
      <rPr>
        <sz val="10"/>
        <color theme="1"/>
        <rFont val="Times New Roman"/>
        <family val="1"/>
        <charset val="204"/>
      </rPr>
      <t>ӣ</t>
    </r>
    <r>
      <rPr>
        <sz val="10"/>
        <color theme="1"/>
        <rFont val="Times New Roman Tj"/>
        <family val="1"/>
        <charset val="204"/>
      </rPr>
      <t xml:space="preserve"> барои на</t>
    </r>
    <r>
      <rPr>
        <sz val="10"/>
        <color theme="1"/>
        <rFont val="Times New Roman"/>
        <family val="1"/>
        <charset val="204"/>
      </rPr>
      <t>қ</t>
    </r>
    <r>
      <rPr>
        <sz val="10"/>
        <color theme="1"/>
        <rFont val="Times New Roman Tj"/>
        <family val="1"/>
        <charset val="204"/>
      </rPr>
      <t xml:space="preserve">лиёти автомобилии истифодаи умум </t>
    </r>
  </si>
  <si>
    <t xml:space="preserve">3.6.1.4.4. Азнвасозии истгоҳҳои нақлиёти истифодабарӣ ва насби турникет  </t>
  </si>
  <si>
    <t xml:space="preserve">3.6.2.1. Ба роҳ мондани танзими ҳаракати нақлиёти шаҳрӣ
</t>
  </si>
  <si>
    <t>3.6.2.1.1. Таҳияи барномаи инвеститсионӣ оид ба барқарорсозии инфрастохтори нақлиёти истифодаи умум</t>
  </si>
  <si>
    <t>3.6.2.1.2. Лоиҳаи рушди нақлиёти ҷамъиятии шаҳри Душанбе</t>
  </si>
  <si>
    <t>3.6.2.1.3. Системаи автоматикунонии идораи наќлиёти шањри Душанбе</t>
  </si>
  <si>
    <t>3.6.2.1.4. Фароҳам овардани шароити мусоид барои истифодаи велосипед ва ба таври кироя роҳ мондани  истифодаи он</t>
  </si>
  <si>
    <t>3.6.2.2.1. Сохтмони гузаргоњи зеризаминї,  воќеъ дар майдони «Сарњадчиен»-и кўчаи Гагарин, идомаи корњо (072 км)</t>
  </si>
  <si>
    <t>МД "Раёсати сохтмон, азнавсозӣ ва таъмири роҳу кӯпрукҳои шаҳри Душанбе"</t>
  </si>
  <si>
    <t>3.6.2.2.2. Сохтмони роњи автомобилгард аз њалќаи кўчаи Дўстии халќњо то кўчаи Мењнат (0,42 км)</t>
  </si>
  <si>
    <t>3.6.2.2.3. Сохтмони роњи автомобилгарди кўчаи Соњилї (аз кўпруки хиёбони С.Шерозї то кўчаи Н.Ганљавї)  (1,15 км)</t>
  </si>
  <si>
    <t>3.6.2.2.4.Сохтмони кўпруки пиёдагард дар болои дарёи Душанбе аз хиёбони Њ.Шерозї пайваст ба Боѓи пойтахт (0,12 км)</t>
  </si>
  <si>
    <t>3.6.2.2.5. Сохтмони кўпруки автомобилгард дар болои дарёи Душанбе аз кўчаи Љанубї пайваст ба кўчаи А.Ќањњоров, бо роњњои воридотї (0,66 км)</t>
  </si>
  <si>
    <t>3.6.2.2.6. Сохтмони роњи автомобилгард аз хиёбони Н.Махсум то пайваст бо кўчаи Карамов дар шањраки 91 (1,04 км )</t>
  </si>
  <si>
    <t>3.6.2.2.7. Сохтмони роњи автомобилгард аз хиёбони Борбад то кўчаи М.Ќосимов (0,95 км)</t>
  </si>
  <si>
    <t>3.6.2.2.8. С.охтмони роњи автомобилгард аз хиёбони А.Сино то хиёбони Борбад (1,36 км )</t>
  </si>
  <si>
    <t>3.6.2.2.9. Сохтмони роњи сатњаш гуногун дар чорсўи кўчаи Р.Набиев - хиёбони Мавлоно Абдурањмони Љомї (0,13 км )</t>
  </si>
  <si>
    <t>3.6.2.2.10. Сохтмони роњи автомобилгард аз кўпруки кўчаи А.Дониш то кўчаи Зебуниссо (1,68 км )</t>
  </si>
  <si>
    <t>3.6.2.2.11. Сохтмони роњи автомобилгард аз хиёбони Њ.Шерозї то кўчаи А.Ќањњоров (0,95 км )</t>
  </si>
  <si>
    <t>3.6.2.2.12. Сохтмони роњи сатњаш гуногун дар чорсўи хиёбонњои С.Шерозї - Њ.Шерозї ва кўчаи А.Ќањњоров (0,08 км )</t>
  </si>
  <si>
    <t>3.6.2.2.13. Сохтмони роњи автомобилгард аз дарвозаи ѓарбї то мањаллаи Чортут (6,9 км)</t>
  </si>
  <si>
    <t>3.6.2.2.14. Сохтмони кўпруки автомобилгард дар болои дарёи Душанбе аз хиёбони Њ.Шерозї то кўчаи Н.Ганљавї, бо роњњои воридотї (0,14 км)</t>
  </si>
  <si>
    <t>3.6.2.2.15.Сохтмони роњи автомобилгард аз кўчаи Мењнат то кўчаи У.Хайём (0,95 км)</t>
  </si>
  <si>
    <t>3.6.2.2.16. Сохтмони кўпруки автомобилгард дар болои канали калони Њисор (аз кўчаи Шамсї пайваст ба кўчаи Њаёти нав)  (0,04 км)</t>
  </si>
  <si>
    <t>3.6.2.2.17. Сохтмони роњи автомобилгард (аз кўчаи Шамсї то кўчаи М.Шерализода) (0,09 км)</t>
  </si>
  <si>
    <t>3.6.2.2.18. Сохтмони роњи автомобилгард (аз кўчаи А.Ќањњоров то сарњади ноњияи Рўдакї тариќи кўчањои С.Есенин ва Карин Манн) (4,2 км)</t>
  </si>
  <si>
    <t>3.6.2.2.19.Сохтмони роњи автомобилгард (аз кўчаи Соњили то ноњияи Рўдакї) (2,8 км)</t>
  </si>
  <si>
    <t>3.6.2.2.20. Сохтмони роњи автомобилгард (аз кўчаи А.Ќањњоров баромад ба кўча С.Айнї) (8,0 км )</t>
  </si>
  <si>
    <t>3.6.2.2.21. Сохтмони роњи автомобилгард (аз кўчаи С.Есенин то мањњалаи Шапкин) (2,3 км)</t>
  </si>
  <si>
    <t>3.6.2.2.22. Сохтмони роњи автомобилгард (аз хиёбони Б.Ѓафуров то мањњалаи Чорякорони ноњияи Рўдакї) (2,9 км)</t>
  </si>
  <si>
    <t>3.6.2.2.22. Сохтмони роњи автомобилгард (аз хиёбони Н.Махсум то мањњалаи Авул 2) (1,1 км)</t>
  </si>
  <si>
    <t>3.6.2.2.23. Сохтмони роњи автомобилгард аз хиёбони Њ.Шерозї пайваст ба кўчаи С.Айнї (тариќи мањаллаи Хуљамбиё, Шураксой ва дењањои Чавалай, Роњатї ва Оќтоќи ноњияи Рўдакї) (14,4 км)</t>
  </si>
  <si>
    <t>3.6.2.2.24. Азнавсозии хиёбони Н.Махсум (аз муљассамаи                            А. Сино то дарвозаи ѓарбии шањри Душанбе) дар доираи Лоињаи таљдиди роњи автомобилгарди Душанбе - сарњади Ўзбекистон (4,9 км)</t>
  </si>
  <si>
    <t>3.6.2.2.25. Азнавсозии гузаргоњи якуми кўчаи М.Турсунзода (аз майдони 800 - солагии Москва то кўчаи Пулодї) ва кўчаи Пулодї (аз кўчаи М.Турсунзода то кўчаи Бухоро) (0,79 км )</t>
  </si>
  <si>
    <t>3.6.2.2.26. Азнавсозии кўчаи М.Турсунзода (аз кўчаи Бухоро то кўчаи А.Лоњутї) (0,91 км)</t>
  </si>
  <si>
    <t>3.6.2.2.27. Азнавсозии роњи партовгоњи шањрї (4,3 км)</t>
  </si>
  <si>
    <t>3.6.2.2.28. Азнавсозии кўчаи Ќ.Рањимов (аз кўчаи А.Лоњутї то назди Муассисаи тањсилоти миёнаи умумии №61) (1,12 км)</t>
  </si>
  <si>
    <t>3.6.2.2.29. Азнавсозии кўчаи С. Носир (аз хиёбони Рўдакї то хиёбони Њ.Шерозї) (1,13 км)</t>
  </si>
  <si>
    <t>3.6.2.2.30. Азнавсозии кўчаи Ѓ.Валаматзода (аз хиёбони Рўдакї то кўчаи М.Назаршоев) (0,85 км)</t>
  </si>
  <si>
    <t>3.6.2.2.31. Азнавсозии кўчаи Х.Дењлавї (аз хиёбони Рўдакї то кўчаи А.Дониш) (1,13 км)</t>
  </si>
  <si>
    <t>3.6.2.2.32. Азнавсозии хиёбони Љ.Расулов (аз хиёбони Б.Ѓафуров то кўчаи Р.Набиев), идомаи корњо (3,47 км)</t>
  </si>
  <si>
    <t>3.6.2.2.33. Азнавсозии хиёбони Борбад (аз кўчаи Шестопалов то кўчаи Пахтакор), идомаи корњо (5,3 км)</t>
  </si>
  <si>
    <t>3.6.2.2.34. Азнавсозии кўчаи Фучик (аз кўчаи Карин Манн то кўчаи А.Ќањњоров) (1,88 км)</t>
  </si>
  <si>
    <t>3.6.2.2.35. Азнавсозии хиёбони Мавлоно Абдурањмони  Љомї (аз кўчаи А.Ќањњоров то кўчаи Р.Набиев) (3,38 км)</t>
  </si>
  <si>
    <t>3.6.2.2.36. Азнавсозии хиёбони С.Шерозї (аз њалќаи кўчаи Н.Ќарабоев то хиёбони Љ.Расулов) (1,72 км)</t>
  </si>
  <si>
    <t>3.6.2.2.37. Азнавсозии кўчаи Ф.Ниёзї (аз кўчаи Шероз то кўчаи М.Турсунзода) (0,86 км)</t>
  </si>
  <si>
    <t xml:space="preserve">3.6.2.2.38. Азнавсозии роњи автомобилгарди мањаллаи Ќаротегин (аз кўчаи С.Айнї то истгоњи охири автобуси №23) (1,7 км) </t>
  </si>
  <si>
    <t>3.6.2.2.39. Азнавсозии кўчаи Н. Абдуллоев (аз кўчаи Фучик то кўчаи Шмидт) (0,65 км)</t>
  </si>
  <si>
    <t>3.6.2.2.40. Азнавсозии хиёбони Њ.Шерозї (аз кўпруки хиёбони И.Сомонї то гардиш ба мањаллаи Чорбоѓ) (8,45 км)</t>
  </si>
  <si>
    <t>3.6.2.2.41. Азнавсозии кўчаи Бањовуддинов (аз кўчаи А.Навої то хиёбони Б.Ѓафуров) (1,95 км)</t>
  </si>
  <si>
    <t>3.6.2.2.42. Азнавсозии кўчаи Абай (аз кўчаи А.Ќањњоров то кўчаи Р.Набиев) (2,6 км)</t>
  </si>
  <si>
    <t>3.6.2.2.43. Азнавсозии кўчаи В.Маяковский (аз кўчаи Шестопалов то кўчаи А.Ѓуломов) (2,54 км )</t>
  </si>
  <si>
    <t>3.6.2.2.44. Азнавсозии кўчаи Шестопалов (аз кўчаи Н.Ќарабоев то хиёбони Љ.Расулов) (1,85 км)</t>
  </si>
  <si>
    <t>3.6.2.2.45. Азнавсозии кўчаи Ак.Раљабовњо (аз хиёбони Рўдакї то кўчаи С.Айнї) (0,46 км)</t>
  </si>
  <si>
    <t>3.6.2.2.46. Азнавсозии роњи мањаллаи Мирзобеки ноњияи Шоњмансур (аз кўчаи С.Айнї то сарњади ноњияи Рўдакї) (0,82 км)</t>
  </si>
  <si>
    <t>3.6.2.2.47. Азнавсозии кўчаи А.Дењотї (аз кўчаи Соњилї то хиёбони Борбад) (1,67 км)</t>
  </si>
  <si>
    <t>3.6.2.2.48. Азнавсозии кўчаи Р.Набиев (аз кўчаи Шестопалов то мањаллаи Чортут) (2,92 км)</t>
  </si>
  <si>
    <t>3.6.2.2.49. Азнавсозии кўчаи Фирдавсї (аз кўчаи Соњилї то хиёбони Борбад) (2,27 км)</t>
  </si>
  <si>
    <t>3.6.2.2.50. Азнавсозии кўчаи А. Ќањњоров (аз хиёбони С.Шерозї то сархади нохияи Рўдакї) (6,47 км)</t>
  </si>
  <si>
    <t>3.6.2.2.51. Азнавсозии хиёбони Рўдакї (аз кўчаи С.Айнї то кўчаи М.Назаршоев)  (1,12 км)</t>
  </si>
  <si>
    <t>3.6.2.2.52. Азнавсозии кўчаи М.Ќосимов (аз кўчаи Фирдавсї то кўчаи Н.Ќарабоев) (2,33 км)</t>
  </si>
  <si>
    <t>3.6.2.2.53.Азнавсозии хиёбони Б.Ѓафуров (аз кўчаи Карамов то хиёбони Љ.Расулов) (2,61 км)</t>
  </si>
  <si>
    <r>
      <t>3.6.2.2.54. Азнавсозии кўчаи А.Ѓуломов  (аз кўчаи Н.Ганљавї то ма</t>
    </r>
    <r>
      <rPr>
        <sz val="10"/>
        <color indexed="8"/>
        <rFont val="Times New Roman Tj"/>
        <family val="1"/>
        <charset val="204"/>
      </rPr>
      <t>њаллаи Мењнатобод) (0,93 км)</t>
    </r>
  </si>
  <si>
    <t>3.6.2.2.55. Азнавсозии кўчаи М.Шерализода (аз назди бозори "Сафариён" то мањаллаи Ободкорон) (2,77 км)</t>
  </si>
  <si>
    <t>3.6.2.2.56. Азнавсозии кўчаи Ф.Муњаммадиев (аз хиёбони Н.Махсум то кўпруки махаллаи Ободкорон) (1,38 км)</t>
  </si>
  <si>
    <t>3.6.2.2.57. Азнавсозии роњи мањаллаи Ободкорон (аз хиёбони Б.Ѓафуров то кўчаи Ф.Мухаммадиев) (1,54 км)</t>
  </si>
  <si>
    <t>3.6.2.2.58. Азнавсозии роњи автомобилгард (аз хиёбони Рўдакї то кўчаи У.Хайём) (0,6 км)</t>
  </si>
  <si>
    <t>3.6.2.2.59. Азнавсозии кўчаи Љанубї (аз  кўчаи Р. Набиев то  кўчаи А. Ќањњоров) (3,8 км)</t>
  </si>
  <si>
    <t>3.6.2.2.60. Азнавсозии хиёбони Рўдакї (аз кўчаи хиёбони Њ.Шерозї то кўчаи С.Айнї) (11,2 км)</t>
  </si>
  <si>
    <t>3.6.2.2.61. Азнавсозии кўчаи М.Мастонгулов (аз кўчаи Карин Манн то кўчаи Зебунисо) (2,7 км)</t>
  </si>
  <si>
    <t>3.6.2.2.62. Азнавсозии кўчаи Н.Ќарабоев (аз хиёбони С.Шерозї то хиёбони Мавлоно Абдурањмони Љомї) (3,6 км)</t>
  </si>
  <si>
    <t>3.6.2.2.63. Азнавсозии хиёбони Рўдакї (аз хиёбони Њ.Шерозї то мањњалаи Навобод) (4,62 км)</t>
  </si>
  <si>
    <t>3.6.2.2.64. Азнавсозии хиёбони С.Шерозї (аз кўчаи С.Айнї то кўчаи Н.Ќарабоев) (2,05 км)</t>
  </si>
  <si>
    <t>3.6.2.2.65. Таъмири асосии кўчаи Шероз (аз кўчаи Тењрон то кўчаи Шевченко) (0,88 км)</t>
  </si>
  <si>
    <t>3.6.2.2.66. Таъмири асосии кўчаи Љ.Икромї (аз майдони Дўстї то кўчаи Шевченко) (0,42 км)</t>
  </si>
  <si>
    <r>
      <t>3.6.2.2.67. Таъмири асосии роњхои автомобилгарди шањраки Испечак - 2 (аз кўчаи Ба</t>
    </r>
    <r>
      <rPr>
        <sz val="10"/>
        <color indexed="8"/>
        <rFont val="Times New Roman Tj"/>
        <family val="1"/>
        <charset val="204"/>
      </rPr>
      <t>њовуддинов                                                                                                                                                                                                                                                                                                                                                                                                  то мањаллаи М-1) (0,48 км)</t>
    </r>
  </si>
  <si>
    <t>3.6.2.2.68. Таъмири асосии кўчаи  Сурхоб (4,31 км)</t>
  </si>
  <si>
    <t>3.6.2.2.69. Таъмири асосии роњхои автомобилгарди мањаллаи Њосилот (кўчањои Деваштич, Њосилот ва Канорї) (2,95 км)</t>
  </si>
  <si>
    <t>3.6.2.2.70. Таъмири асосии кўчаи Пулодї (аз кўчаи А.Лоњутї то кўчаи М.Турсунзода) (0,51км)</t>
  </si>
  <si>
    <t>3.6.2.2.71. Таъмири асосии роњхои автомобилгарди мањаллаи Зебуниссо (кўчањои Ховарон 1 ва 2) (6,7 км)</t>
  </si>
  <si>
    <t>3.6.2.2.72. Таъмири асосии роњхои автомобилгарди мањаллаи Дўстии халќњо (кўчаи Зењнї,  гузаргоњњои якум ва дуюми кўчаи Саидмуродов) (1,27 км)</t>
  </si>
  <si>
    <t>3.6.2.2.73. Таъмири асосии роњхои автомобилгарди шањраки -112 (кўчаи Њисор) (1,66 км)</t>
  </si>
  <si>
    <r>
      <t>3.6.2.2.74. Таъмири асосии  кўчаи Њ.Назаров бо гузарго</t>
    </r>
    <r>
      <rPr>
        <sz val="10"/>
        <color indexed="8"/>
        <rFont val="Times New Roman Tj"/>
        <family val="1"/>
        <charset val="204"/>
      </rPr>
      <t>њњояш  (2,1 км)</t>
    </r>
  </si>
  <si>
    <t>3.6.2.2.75. Таъмири асосии роњхои автомобилгарди мањаллаи Ќаротегин (кўчаи С.Есенин) (1,3 км)</t>
  </si>
  <si>
    <t>3.6.2.2.76. Таъмири асосии роњхои автомобилгарди мањаллаи Ором (гузаргоњњои якум, дуюм ва чоруми кўчаи Н.Абдуллоев) (0,93 км)</t>
  </si>
  <si>
    <t>3.6.2.2.77. Таъмири асосии роњхои автомобилгарди мањаллаи Гастелло (гузаргоњњои панљум ва шашуми кўчаи Гастелло)  (1,31 км)</t>
  </si>
  <si>
    <r>
      <t>3.6.2.2.78. Таъмири асосии кўчаи Н.Ганљавї (аз хиёбони Љ.Расулов то сарњади но</t>
    </r>
    <r>
      <rPr>
        <sz val="10"/>
        <color indexed="8"/>
        <rFont val="Times New Roman Tj"/>
        <family val="1"/>
        <charset val="204"/>
      </rPr>
      <t>њияи Рўдакї) (1,03 км)</t>
    </r>
  </si>
  <si>
    <r>
      <t>3.6.2.2.79. Таъмири асосии роњхои автомобилгарди мањаллаи Умари Хайём (кўча</t>
    </r>
    <r>
      <rPr>
        <sz val="10"/>
        <color indexed="8"/>
        <rFont val="Times New Roman Tj"/>
        <family val="1"/>
        <charset val="204"/>
      </rPr>
      <t>њои Зайнаб-Бибї ва Сари - Осиё) (3,32 км)</t>
    </r>
  </si>
  <si>
    <t>3.6.2.2.80. Таъмири асосии кўчаи Зарафшон (аз кўчаи А.Навої то хиёбони Н.Махсум) (0,85 км)</t>
  </si>
  <si>
    <t>3.6.2.2.81. Таъмири асосии кўчаи Шамсї (аз хиёбони А.Сино то хиёбони Б.Ѓафуров) (1,22 км)</t>
  </si>
  <si>
    <t>3.6.2.2.82. Таъмири асосии роњхои автомобилгарди мањаллаи Бадахшон 2 (кўчаи А.Шукўњї, гузаргоњњои якум, дуюм ва сеюми кўчаи А.Шукўњї) (3,5 км)</t>
  </si>
  <si>
    <t>3.6.2.2.83. Таъмири асосии кўчаи Чортут (аз кўчаи Абай то хиёбони Мавлоно Абдурањмони Љомї)  (1,54 км)</t>
  </si>
  <si>
    <t>3.6.2.2.84. Таъмири асосии кўчаи Љ.Икромї (аз хиёбони Рўдакї то кўчаи Шевченко) (0,4 км)</t>
  </si>
  <si>
    <r>
      <t>3.6.2.2.85.Таъмири асосии роњхои автомобилгарди мањаллаи Дарвоз (кўчањои Њосилот, Со</t>
    </r>
    <r>
      <rPr>
        <sz val="10"/>
        <color indexed="8"/>
        <rFont val="Times New Roman Tj"/>
        <family val="1"/>
        <charset val="204"/>
      </rPr>
      <t>њилї, Танг ва Канорї) (2,33 км)</t>
    </r>
  </si>
  <si>
    <t>3.6.2.2.86. Таъмири асосии кўчаи Карамов (аз њалќаи хиёбони Њ.Шерозї то кўчаи У.Хайём) (1,8 км)</t>
  </si>
  <si>
    <t>3.6.2.2.87. Таъмири асосии роњхои автомобилгарди мањаллаи Бинокорон (кўчаи Бинокорон, гузаргоњњои якум, дуюм ва сеюми кўчаи Бинокорон) (3,6 км)</t>
  </si>
  <si>
    <t>3.6.2.2.88. Таъмири асосии кўчаи Хуљандї (аз хиёбони Борбад то кўчаи Чортут) (0,35 км))</t>
  </si>
  <si>
    <t xml:space="preserve">3.6.2.2.89.Таъмири асосии роњњои автомобилгарди кўчаи Ашўр Сафар бо гузаргоњњояш (5,47 км) </t>
  </si>
  <si>
    <t>3.6.2.2.90. Таъмири асосии кўчаи Карамов (аз хиёбони Њ.Шерозї то хиёбони Б.Ѓафуров) (3,2 км)</t>
  </si>
  <si>
    <t>3.6.2.2.91. Таъмири асосии кўчаи М.Турсунзода (аз кўчаи Бухоро то  кўчаи У.Хайём) (2,4 км)</t>
  </si>
  <si>
    <t>$0,1</t>
  </si>
  <si>
    <t>$0,9</t>
  </si>
  <si>
    <t>3.6.2. Кам кардани сарбории нақлиётӣ тавассути беҳ кардани сифати роҳҳои дохилишаҳрӣ ва берун аз он</t>
  </si>
  <si>
    <t>3.6.3. Дастрасии сокинони шаҳр ба шабакаҳои алоқаи электронӣ</t>
  </si>
  <si>
    <t xml:space="preserve">3.6.3.1. Таҳкими иқтидори техникии технологияҳои иттилоотию коммуникатсионии шаҳр
</t>
  </si>
  <si>
    <t>3.6.3.1.1. Такмили шабакаҳои телевизионӣ бо кормандони баландихтисос ва моҳири низоми муосири рақамӣ</t>
  </si>
  <si>
    <t>3.6.3.1.2. Муҷаҳҳаз намудани студияи телевизонҳо бо воситаҳои наворбардорӣ бо таҷҳизоту компютерҳои наву муосири пурқудрат ва муосир</t>
  </si>
  <si>
    <t>3.6.3.1.3. Таъсиси студияҳои сайёри муаллифӣ ҷиҳати таҳияи барномаву филмҳо барои телевизионҳои давлативу хусусӣ</t>
  </si>
  <si>
    <t>3.6.3.1.4. Ташкили шабакаи сершохаи бунгоҳҳои хабарӣ дар дохил ва хориҷи кишвар</t>
  </si>
  <si>
    <t>3.6.3.1.5. Дар истеҳсолот ҷорӣ намудани таҷҳизотҳои нави рақамӣ бо истифода аз моҳвораҳои пурқуввати ҷаҳонӣ</t>
  </si>
  <si>
    <t>3.6.3.1.6. Њарчӣ бештар ҷорӣ намудани шабакаи интернети босуръат дар шаҳр ва васеъ намудани шумораи истифодабарандагони он</t>
  </si>
  <si>
    <t xml:space="preserve">3.6.3.2. Такмил додани низоми пешниҳоди хизматрасонии технологияҳои иттилоотию коммуникатсионӣ  ба сокинони шаҳр
</t>
  </si>
  <si>
    <t>3.3.1. Баланд бардоштани дастрасии сокинони шаҳр ба оби нӯшокӣ, санитария ва беҳдошт</t>
  </si>
  <si>
    <t>3.3.1.1.Таҷдид, барқарор ва бунёди хатҳои интиқоли оби нӯшокӣ, насосҳои обкашӣ, ҳавзҳои обтакшонкунӣ, обанборҳо, обполакҳо ва чоҳҳои амудӣ (скважина)</t>
  </si>
  <si>
    <t>3.3.1.1.1.Бунёди навбати дуюми  обполакҳои зудамали регӣ дар истгоҳи обтаъминкунии "Худҷорӣ"-и КВД "Обу корези Душанбе" бо иқтидори 150 ҳазор метри кубӣ/шабонарӯз</t>
  </si>
  <si>
    <t>КВД "Обу корези Душанбе"     Лоиҳаи татбиқи обтаъминкунии ш.Душанбе</t>
  </si>
  <si>
    <t>3.3.1.1.2.Васеъкуни ва азнавсозии навбати якуми хати обгузарии шахри Душанбе "(ВОС)</t>
  </si>
  <si>
    <t xml:space="preserve">КВД "Обу корези Душанбе"      </t>
  </si>
  <si>
    <t>3.3.1.1.3.Обтаъминкуни ва корезии  маҳаллаи Ховарон (8км)</t>
  </si>
  <si>
    <t>3.3.1.1.4.Обтаъминкуни ва коррезии квартали 13-и махаллаи Ховарон</t>
  </si>
  <si>
    <t>3.3.1.1.5. Васл намудани њисобкунакњои об дар ќубурњои оби нўшокии њамаи муштариён (110 000 адад).</t>
  </si>
  <si>
    <t xml:space="preserve">3.3.1.1.6.Таҷдиди 110  пойгоҳи  насосии барориши сеюм </t>
  </si>
  <si>
    <t>$2,7</t>
  </si>
  <si>
    <t xml:space="preserve">3.3.1.1.7.Бунёди хатти интиқоли оби нӯшокӣ  бо диаметри 1000 мм аз истгоҳи соҳили чапи дарёи Кофарниҳон ба истгоҳи соҳили рост тавассути сутунҳо </t>
  </si>
  <si>
    <t xml:space="preserve">3.3.1.1.8. Бунёди ду адад обанбор дар маҳаллаи Теппаҳои Шарқӣ  </t>
  </si>
  <si>
    <t>$0,5</t>
  </si>
  <si>
    <t xml:space="preserve">3.3.1.1.9.Бунёди хатти интиқоли оби нӯшокӣ аз истгоҳи обтаъминкунии Кофарниҳон то маҳаллаи Теппаҳои Шарқӣ  </t>
  </si>
  <si>
    <t xml:space="preserve">3.3.1.1.10.Бунёди истгоҳҳои барориши дуюм ва сеюм  </t>
  </si>
  <si>
    <t>3.3.1.1.11.Бунёди обанборҳо дар қисмати   домакуҳҳои Душанбе</t>
  </si>
  <si>
    <t>3.3.1.1.12.Бунёди истгоҳи обтозакунии Варзоб</t>
  </si>
  <si>
    <t>3.3.1.1.13.Бунёди хатти интиқоли оби нӯшокӣ аз дарёи Сиёма то шаҳр ба масофаи .....км</t>
  </si>
  <si>
    <t>3.3.1.1.14.Бунёди шоҳқубури корезӣ аз кӯчаи Айнӣ то иншооти таснифи корезӣ ба масофаи 13 км</t>
  </si>
  <si>
    <t>$13,2</t>
  </si>
  <si>
    <t>3.3.1.1.15.Қисман иваз намудани қубурҳои корезӣ ба масофаи 57 км</t>
  </si>
  <si>
    <t>$66,2</t>
  </si>
  <si>
    <t>3.3.1.1.16.Таҷдиди иншооти таснифи корезӣ</t>
  </si>
  <si>
    <t xml:space="preserve">3.3.1.1.17.Харидорӣ намудани техникаҳои замонавии таъиноти коммуналӣ </t>
  </si>
  <si>
    <t>3.3.1.2. Ба роҳ мондани коркарди партовҳои сахти маишӣ ва афзоиши нуқтаҳои муосири партовгоҳҳо дар ҷойҳои махсусгардонидашуда</t>
  </si>
  <si>
    <t>3.3.1.2.1. Бунёди  корхонаи  маҷмӯавии коркарди партовњои сахти маишї</t>
  </si>
  <si>
    <t>КВД "ППСМ ш.Душанбе"</t>
  </si>
  <si>
    <t>3.3.1.2.2. Ба роњ мондани системаи ба навъњо људокунии партовњои сахти маишї бевосита аз тарафи шањрвандон</t>
  </si>
  <si>
    <t>3.3.1.2.4.Харидорї намудани 140 адад техникаи махсуси партовкашонї</t>
  </si>
  <si>
    <t xml:space="preserve">$11,2 </t>
  </si>
  <si>
    <t xml:space="preserve">КВД "ППСМ ш.Душанбе" </t>
  </si>
  <si>
    <t xml:space="preserve">3.3.1.2.5. Дар заминаи коркардаи партовҳои сахти маишӣ ба роҳ мондани сехҳои  истеҳсоли тайёр ва нимтайёр </t>
  </si>
  <si>
    <t xml:space="preserve"> </t>
  </si>
  <si>
    <t>МИҲД дар шаҳри Душанбе</t>
  </si>
  <si>
    <t>Вазорати мудофиа</t>
  </si>
  <si>
    <t>Прокуратураи генералӣ</t>
  </si>
  <si>
    <t>Асотсиатсияи байналхалќии рушд</t>
  </si>
  <si>
    <t>3.1.Ташаккули низоми муосири идоракунии хизматрасонии коммуналї</t>
  </si>
  <si>
    <t xml:space="preserve">3.1.1 Такмили низоми институтсионалии соҳаи хизматрасонии коммуналӣ </t>
  </si>
  <si>
    <t>3.1.1.1. Дар тамоми биноҳои баландошёнаи бисёрҳуҷрадори шаҳри Душанбе таъсис додани  ширкати соњибмулкони манзил ва бевосита аз ҷониби соҳибмулкон бо интихоби Сардори бинои бисёрхонагӣ (сардори хона)</t>
  </si>
  <si>
    <t>52/55</t>
  </si>
  <si>
    <t>3.1.1.2. Гузаронидани ислоҳот дар сохтори Кооперативони моликони манзил   (ЖЭУ)</t>
  </si>
  <si>
    <t>3.1.1.3. Тариқи шартномаҳои тарафайн анҷом додани хизматрасониҳои фонди манзил аз ҷониби Кооперативони моликони манзил (собиқ ЖЭУ), ширкатҳои соҳибмулкони манзил ва бевосита аз ҷониби соҳибмулкон бо интихоби Сардори бинои бисёрхонагӣ</t>
  </si>
  <si>
    <t>3.1.2.Ташаккули низоми  тарифҳои  хизматрасонии коммуналї</t>
  </si>
  <si>
    <t xml:space="preserve">2.1.1. Таъмини рушди устувори соҳаи саноат </t>
  </si>
  <si>
    <t>2.1.1.1. Таҷдиди соҳаи саноат ва диверсификатсияи маҳсулоти саноатӣ</t>
  </si>
  <si>
    <t xml:space="preserve">2.1.1.1.1. Ташкил намудани корхонаи истихроҷ ва коркарди сангҳои ороишӣ ва табиии маҳаллӣ дар заминаи КВД "Ободонӣ" </t>
  </si>
  <si>
    <t>2.1.1.1.2. Таъсиси корхонаи нави истеҳсоли борҷома ва борчасп бо ҷалби сармояи хусусӣ</t>
  </si>
  <si>
    <t>2.1.1.1.3. Таъсиси корхонаи нави истеҳсоли масолеҳи сохтмонӣ ва рангҳо дар ҶДММ "Солеҳ-2013"</t>
  </si>
  <si>
    <t>Буҷети давлатӣ</t>
  </si>
  <si>
    <t>2.1.1.1.4. Таъсис намудани корхонаи истеҳсолии чопи маводи полиграфӣ дар ҶДММ "ЭР-граф"</t>
  </si>
  <si>
    <t>2.1.1.1.5. Ҷорӣ намудани технологияи муосири истеҳсоли дастпоккунак дар ҶДММ "Гермес Тиҷорат"</t>
  </si>
  <si>
    <t>2.1.1.1.6. Таъсиси «Фонди  дастгирии соњибкорї» дар шањри Душанбе  ва дастгирии молиявии соњибкорони истењсолї</t>
  </si>
  <si>
    <t>2.1.1.2. Ба роҳ мондани низоми шарикии давлат ва бахши хусусӣ</t>
  </si>
  <si>
    <t>2.2.1. Тақвияти шаҳрсозӣ ва сохтмон</t>
  </si>
  <si>
    <t xml:space="preserve">2.2.1.1. Татбиқи бонизом ва самараноки нақшаи генералии шаҳри Душанбе </t>
  </si>
  <si>
    <t>2.2.1.1.1. Пуримораткунии шањраки 7-и мањаллаи Ховарон</t>
  </si>
  <si>
    <t>2.2.1.1.2. Пуримораткунии шањраки 12-и мањаллаи Ховарон</t>
  </si>
  <si>
    <t>Раёсати маориф</t>
  </si>
  <si>
    <t>ВМ</t>
  </si>
  <si>
    <t>МТИМО</t>
  </si>
  <si>
    <t>АИ</t>
  </si>
  <si>
    <t>4.3.1. Таъмини дастрасии сокинони шаҳр ба хизматрасониҳои ҳифзи иҷтимоии аҳолӣ</t>
  </si>
  <si>
    <t>4.3.1.1. Бењтар намудани сифати хизматрасонињои ҳифзи иљтимої аҳолӣ</t>
  </si>
  <si>
    <t>МИҲД дар ш.Душанбе</t>
  </si>
  <si>
    <t>4.3.1.2. Беҳтар намудани базаи моддию техникии муассисаҳои ҳифзи иҷтимоии аҳолӣ</t>
  </si>
  <si>
    <t>$9</t>
  </si>
  <si>
    <t>4.6. Сайёњї, варзиш ва сиёсати давлатии љавонон</t>
  </si>
  <si>
    <t>4.6.1. Таъмини дастрасии сокинони шаҳр ба хизматрасониҳои сайёҳӣ, варзиш ва ҷавонон</t>
  </si>
  <si>
    <t>4.6.1.1. Бењтар намудани инфрасохтори хизматрасонињои сайёҳӣ, варзиш ва ҷавонон</t>
  </si>
  <si>
    <t>4.6.1.2. Бењтар намудани базаи моддию техникии муассисаҳои сайёҳӣ, варзиш ва ҷавонон</t>
  </si>
  <si>
    <t>4.7. Коњиш додани сатњи нобаробарињои иљтимої</t>
  </si>
  <si>
    <t>4.7.1. Коҳиш додани нобаробарии иҷтимоӣ</t>
  </si>
  <si>
    <t>4.7.1.1. Таъмини баробарии гендерї бо истифода аз индикаторњои миќдорї ва сифатиии њассоси гендерї</t>
  </si>
  <si>
    <t>4.7.1.2. Баланд бардоштани маърифати њуќуќии занон</t>
  </si>
  <si>
    <t>3.7.1.1.1. Кўчонидани 66 хољагӣ аз минтаќањои хавфноки њудуди шањри Душанбе (ќарори Њукумати Љумњурии Тољикистон аз 26 ноябри соли 2016, №506 “Дар бораи Наќшаи миёнамуњлати муташаккилона кўчонидани муњољирони экологї барои солњои 2017-2020”)</t>
  </si>
  <si>
    <t>3.7.1.1.2. Кўчонидани 16 хољагӣ аз минтаќањои хавфноки њудуди шањри Душанбе (фармоиши Њукумати Љумњурии Тољикистон аз 6 марти соли 2017, №31/1-7 )</t>
  </si>
  <si>
    <t xml:space="preserve">3.7.1.1.Ба минтақаҳои бехавф кӯчонидани хоҷагиҳои дар минтақаҳои хавфнок ҷойгирбуда </t>
  </si>
  <si>
    <t>3.7.1.2. Идома додани корҳои соҳилмустаҳкамкунии дарёи Варзоби дар ҳудуди шаҳрбуда</t>
  </si>
  <si>
    <t xml:space="preserve">3.7.1.2.1. Ба итмом расонидани сохтмони иншооти "Соњилмустањкамкунии дарёи Варзоб, дар хиёбони Њ.Шерозї, њудуди кўчаи Хољамбиёи–Боло» (лоти-2) дар масофаи 501 метр </t>
  </si>
  <si>
    <t>3.7.1.2.2. Корњои соњилмустањкамкунии соњили Дарёи Варзоб дар хиёбони Њ. Шерозї (њудуди кучаи Хуљамбиёи поён то купруки Карамов)</t>
  </si>
  <si>
    <t>3.7.1.2.3. Корњои соњилмустањкамкунї дар ќисмати чапи соњили дарёи Душанбе (рў ба руи Муассисаи тањсилоти миёнаи умумии №72 ба номи Гулчењра Сулаймонї)</t>
  </si>
  <si>
    <t>3.7.1.2.4. Гузаронидани корњои таъмиру барќароркунии иншоотњои сусткунандањои љараёни оби дарё (баражњои №№ 4, 6 ва 7) дар њудуди ноњияи Фирдавсї</t>
  </si>
  <si>
    <t>3.7.1. Таъмини бехатарии аҳолӣ аз офатҳои табиӣ</t>
  </si>
  <si>
    <t>2.1.1.1.8. Таъсиси коргоњи нав ва баланд бардоштани њаљми истењсоли мањсулот дар ЉДММ «Тара»</t>
  </si>
  <si>
    <t>2.1.1.1.9. Таъсиси коргоњи нави консервабарорї ва таљњизонидани коргоњи њасиббарорї дар ЉСП “Комбинати гўшту консерва”</t>
  </si>
  <si>
    <t>2.1.1.1.10. Ба истифода додани хатти нави технологии истењсоли мањсулот ва бинои озмоишгоҳ дар Фабрикаи шири “Саодат”</t>
  </si>
  <si>
    <t>2.1.1.1.11. Ба истифода додани гармхона ва сардхона дар ЉДММ “Илмию истењсолї”</t>
  </si>
  <si>
    <t>2.1.1.1.12. Таъсиси коргоњи истењсоли пойафзоли кўдакона дар ЉДММ «Тољик-чарм»</t>
  </si>
  <si>
    <t>2.1.1.1.13. Таъсиси корхонањои нави истењсолї, аз љумла,  хурду муштарак,  сех ва коргоњњои нав дар дохили корхонањои амалкунанда</t>
  </si>
  <si>
    <t xml:space="preserve">2.1.1.2.1. Васли таҷҳизоти нави истеҳсоли саққоҳо дар КВД "Коргоҳи Мошинасозӣ" </t>
  </si>
  <si>
    <t>2.1.1.2.2. Љорї намудани технологияи муосири истењсоли пойафзоли ортопедию протезї барои кўдакон ва корсетњои замонавї дар «Заводи протезию ортопедї»</t>
  </si>
  <si>
    <t>2.1.1.2.3. Таъсиси марказҳои омузишӣ ва фаъолияти онҳо дар Муассисаҳои давлатии "Ҳунарҳои мардумӣ"</t>
  </si>
  <si>
    <t>2.1.1.2.4. Азнавсози ва таъминтоти тачхизоти технологии бинои КВД "Чеварон"</t>
  </si>
  <si>
    <t>КРТ</t>
  </si>
  <si>
    <t>Дирекcияи сохтмони ДИПҶТ</t>
  </si>
  <si>
    <t>КҲМЗ</t>
  </si>
  <si>
    <t>ВКД</t>
  </si>
  <si>
    <t>2.2.1.1.3. Сохтмони деворњои ињотавии КВД "Партовгоњи партовњои сахти маишии шањри Душанбе"</t>
  </si>
  <si>
    <t>2.2.1.1.4. Сохтмони бинои иловагӣ дар назди хонаи радио дар ш. Душанбе, аз ҷумла сохтмони хатҳои муҳандисӣ</t>
  </si>
  <si>
    <t>2.2.1.1.5. Сохтмони маркази инноватсионии рушди илм ва технологияҳои нави Академияи илмҳои ҶТ</t>
  </si>
  <si>
    <t>2.2.1.1.6. Сохтмони театри миллии Љумњурии Тољикистон  дар шањри Душанбе</t>
  </si>
  <si>
    <t>2.2.1.1.7. Сохтмони иншоотњои нави инфрасохтори Донишкадаи такмили ихтисоси хизматчиёни давлатии Љумњурии Тољикистон</t>
  </si>
  <si>
    <t>2.2.1.1.8. Сохтмони бинои нави Кумитаи љавонон, варзиш ва сайёњии назди Њукумати Љумњурии Тољикистон  дар ш. Душанбе</t>
  </si>
  <si>
    <t>2.2.1.1.9. Сохтмони навбати дуюми  Донишгоњи  Миллии Тољикистон</t>
  </si>
  <si>
    <t>2.2.1.1.10. Сохтмони бинои иловагии таълимии Институти забонҳо ба номи С. Улугзода</t>
  </si>
  <si>
    <t>2.2.1.1.11. Сохтмони Донишкадаи исломии Тољикистон ба номи Имоми Аъзам-Абўњанифа</t>
  </si>
  <si>
    <t>2.2.1.1.12. Сохтмони бинои таълимии иловаги ва хобгоҳ барои Литсей-интернати Президентӣ  барои кўдакони лаёќатманди Љумњурии Тољикистон</t>
  </si>
  <si>
    <t>2.2.1.1.13. Сохтмони бино ва иншооти Академияи Вазорати корњои дохилии Љумњурии Тољикистон дар шањри  Душанбе</t>
  </si>
  <si>
    <t>2.2.1.1.14. Сохтмони бино ва иншооти Академияи Кумитаи давлатии амнияти миллии Љумњурии Тољикистон дар шањри  Душанбе</t>
  </si>
  <si>
    <t>2.2.1.1.15. Сохтмони бинои  маъмурии Агентии назорати давлатии молияви ва мубориза бо коррупсия ЧТ дар ш. Душанбе</t>
  </si>
  <si>
    <t xml:space="preserve">2.2.1.1.16. Сохтмони бинои маъмурии Вазорати тандурусти ва ҳифзи иҷтимоии аҳолии Љумҳурии Тољикистон </t>
  </si>
  <si>
    <t>2.2.1.1.17. Сохтмони бинои нави таълимии Донишкадаи давлатии санъати тасвири ва дизайни Точикистон</t>
  </si>
  <si>
    <t>2.2.1.1.18. Сохтмони варзишгоњи нав барои 50000 љойи нишаст дар шањри Душанбе</t>
  </si>
  <si>
    <t xml:space="preserve">2.2.1.1.19. Сохтмони бинои Суди  олии Љумњурии Тољикистон дар ш. Душанбе </t>
  </si>
  <si>
    <t>2.2.1.1.20. Сохтмони бинои истиќоматии «Хизматчиёни давлатї»-и КҲМЗ</t>
  </si>
  <si>
    <t>2.2.1.1.21. Сохтмони корпуси муњандиси омўзиши муассисаи давлатии обуњавошиносї дар шањри Душанбе</t>
  </si>
  <si>
    <t>2.2.1.1.22. Сохтмон ва азнавсозии биною иншоотои ситоди генералӣ дар ш. Душанбе</t>
  </si>
  <si>
    <t>2.2.1.1.23. Сохтмони хобгохи Донишкадаи харби дар шахри Душанбе</t>
  </si>
  <si>
    <t>2.2.1.1.24. Клуби литсеи харби дар ш. Душанбе</t>
  </si>
  <si>
    <t>2.2.1.1.25. Сохтмони бинои вохиди махсуси ВКД ҶТ</t>
  </si>
  <si>
    <t>2.2.1.1.26. Сохтмони бинои ШВКД дар н.Сомони ш. Душанбе</t>
  </si>
  <si>
    <t>2.2.1.1.27. Сохтмони бинои истиқоматии хизматӣ 72 ҳуҷрадори 9 ошёна дар шаҳри Душанбе</t>
  </si>
  <si>
    <t>2.2.1.1.28. Сохтмони бинои маъмурию истехсоли бо лабораторияи хозиразамон ва хадамоти танзимгари-садамави, дар заминаи иншоотхои МД "Равшании Душанбешахр", вокеъ дар кучаи Карамов, 62</t>
  </si>
  <si>
    <t>2.2.1.1.30. Сохтмони боѓи нави њайвонот дар пойтахт</t>
  </si>
  <si>
    <t xml:space="preserve">2.2.1.2. Баланд бардоштани сатҳи дастрасӣ ба манзил
</t>
  </si>
  <si>
    <t xml:space="preserve">2.2.1.3. Заминасозӣ барои бунёди SMART-CITY
</t>
  </si>
  <si>
    <t>2.2.1.1.29. Сохтмон ва истифодаи биноҳои иловагӣ дар мањаллаи "Камонгарон", воќеъ дар шањраки 12-и кўчаи Н.Њувайдуллоев, 95/1 дар шањри Душанбе</t>
  </si>
  <si>
    <t>2.2.1.3.1. Бунёд намудани биноҳои дахлдор барои ташкили шабакаи автоматии хисоббаробаркуниҳои муҳосибӣ, идоракунӣ, гардиши электронии хуҷҷатҳо, танзими ҳаракати нақлиёти мусофиркашонии дохилишаҳрӣ ва дигар хизматрасониҳои муосири электронӣ</t>
  </si>
  <si>
    <t xml:space="preserve">2.2.1.3.2. Беҳтар намудани дастрасии сокинони шаҳр ба шабакаҳои алоқаи электронӣ
</t>
  </si>
  <si>
    <t>Ассотсиатсияи байналхалќии рушд</t>
  </si>
  <si>
    <t>2.2.1.2.1. Тақвияти иқтидори техникӣ ва молиявии КВД "Манзили дастрас"</t>
  </si>
  <si>
    <t>$0,2</t>
  </si>
  <si>
    <t>$1,2</t>
  </si>
  <si>
    <t>$1,6</t>
  </si>
  <si>
    <t>$3,6</t>
  </si>
  <si>
    <t>$1,1</t>
  </si>
  <si>
    <t>$1,7</t>
  </si>
  <si>
    <t>$1,5</t>
  </si>
  <si>
    <t>$15</t>
  </si>
  <si>
    <t>2.4.1. Беҳтар намудани шароит барои рушди соҳибкории хурд ва миёна</t>
  </si>
  <si>
    <t>2.4.1.1. Зиёд намудани ҳаҷми истеҳсоли маҳсулот ва пешниҳоди хизматрасониҳо аз ҳисоби СХМ</t>
  </si>
  <si>
    <t>2.4.1.2. Тақвияти иқтидорҳо барои рушди устувори СХМ</t>
  </si>
  <si>
    <t>2.4.1.1.1. Лоиҳаи "Баланд бардоштани раќобатнокии бахши хусусї" (ПГИ 10 млн дол)</t>
  </si>
  <si>
    <t>2.4.1.1.2. Лоињаи "Бунёди љойњои корї ва рушди малакаи корї" (ПГИ 15 млн дол)</t>
  </si>
  <si>
    <t xml:space="preserve">2.4.1.1.3. Сохтмони 84 адад манзилҳои истиқоматии баландошёна тибқи талаботҳои муосир </t>
  </si>
  <si>
    <t>2.4.1.2.1. Ташкили бизнес-инкубаторњо барои соњибкорони истењсолї дар шањри Душанбе</t>
  </si>
  <si>
    <t>2.3. Соњибкории хурд ва миёна, фазои сармоягузорӣ ва бозори истеъмолӣ</t>
  </si>
  <si>
    <t>2.3.2.2. Бартараф намудани монеањои рушди тиљорати байналмилалї барои соњибкории хурд ва миёна, аз љумла масъалањои танзими гумрукї</t>
  </si>
  <si>
    <t>2.3.2.2.1. Мукаммалгардонии сиёсати давлатї оид ба рушд ва дастгирии соњибкории истењсолї</t>
  </si>
  <si>
    <t>2.3.2.2.2. Мукаммалгардонии заминаи њуќуќии дастгирии давлатии рушди соњибкорї ва ташкили шароит барои баромадани субъектњои соњибкорї ба бозорњои байналмилалї</t>
  </si>
  <si>
    <t>2.3.2.2.3. Соддагардонии танзими соњибкорї дар бахши иљозатномадињї</t>
  </si>
  <si>
    <t xml:space="preserve">2.3.2.2.4. Сохтмони биноњои нав барои ривољи њунарњои мардумї дар заминаи биноњои худсохти љойњои љамъиятї </t>
  </si>
  <si>
    <t>2.3.2.1.9. Баланд намудани самаранокии татбиќи лоињањои давлатии сармоягузорї</t>
  </si>
  <si>
    <t>2.3.2.1.8. Фароњам овардани шароити мусоид ва дастгирии соњибкорони шањри Душанбе љињати таъсиси сардхонањои њозиразамон бо маќсади нигањдорї ва захираи мањсулоти кишоварзї дар шањри Душанбе</t>
  </si>
  <si>
    <t>2.3.2.1.4. Мусоидат барои рушди соњибкории инноватсионї, ташкил намудани технопаркњо ва бизнес-инкубаторњо</t>
  </si>
  <si>
    <t>2.3.2.1.3. Ташкил ва беҳтар намудани дастрасї ба маблаѓгузорї тавассути хатњои ќарзии кутоњмуњлат ва дарозмуњлат</t>
  </si>
  <si>
    <t>2.3.2.1.2. Ташкил намудани Фењристи электронии ба гарав гузоштани амволи манќул бо назардошти таљрибаи байналмилалї</t>
  </si>
  <si>
    <t>2.3.2.1.1. Тањияи низоми (механизми) дастгирии соњибкории истењсолї ва рушди саноат дар бахши коркарди ашёи хоми ватанї (хусусан коркарди маҳсулоти кишоварзӣ)</t>
  </si>
  <si>
    <t>2.3.2.1. Бењтар намудани фазои сармоягузорї ва соњибкорї дар комплекси агросаноатї ва коркарди мањсулоти кишоварзї.</t>
  </si>
  <si>
    <t>2.3.2. Баланд намудани сатњи љолибияти шањр барои сармоягузорон ва бењтар намудани фазои сармоягузорӣ дар шањр</t>
  </si>
  <si>
    <t>2.3.2.1.5. Баланд намудани самаранокии татбиќи лоињањои давлатии сармоягузорї</t>
  </si>
  <si>
    <t>2.3.2.1.6. Фароњам овардани шароити мусоид ва дастгирии соњибкорони шањри Душанбе љињати таъсиси сардхонањои њозиразамон бо маќсади нигањдорї ва захираи мањсулоти кишоварзї дар шањри Душанбе</t>
  </si>
  <si>
    <t>2.3.2.1.7. Ҳавасмандсозии сармоягузорињо дар бахши коркарди мањсулоти кишоварзї, хушкмева, нушокињо ва саноати сабук</t>
  </si>
  <si>
    <t>2.3.3. Зиёд намудани вазни ќиёсии корхонањои савдо, хўроки умумї ва хизматрасонии маишї дар шумораи умумии корхонањо дар њудуди шањри Душанбе то соли 2025 то ба 30%</t>
  </si>
  <si>
    <t>2.3.3.1. Љорї намудани стандартњои ягонаи савдо дар масъалањои ороиш ва таљњизондани техникии соња</t>
  </si>
  <si>
    <t>2.3.3.1.1. Сохтмони сардхонањои замонавї барои нигоњдории маводи озуќа ва дигар мањсулоти кишоварзӣ</t>
  </si>
  <si>
    <t>2.3.3.1.2. Азнавсозии бинои собиқ универсами "Москва" дар ш. Душанбе</t>
  </si>
  <si>
    <t>2.3.3.1.3. Ташкил намудани  махзани ягонаи иттилоотии шањри Душанбе  мутобиќи њолати миќдорї ва сифатии бозори истеъмолї</t>
  </si>
  <si>
    <t xml:space="preserve">2.3.3.1.4. Бењтар намудани базаи моддию техникии корхонањои савдои ш. Душанбе  </t>
  </si>
  <si>
    <t>2.3.3.1.5. Ташкил намудани марказҳои хизматрасонии логистикї</t>
  </si>
  <si>
    <t>2.3.3.1.6. Ташкили анборњои њозиразамони таљњизондашуда барои нигоњдорї ва захираи мањсулоти хўрокворї</t>
  </si>
  <si>
    <r>
      <t>Зиддиинҳисорӣ масъул аст (</t>
    </r>
    <r>
      <rPr>
        <sz val="10"/>
        <color rgb="FFFF0000"/>
        <rFont val="Times New Roman Tj"/>
        <family val="1"/>
        <charset val="204"/>
      </rPr>
      <t>пули мусор пешниҳод аст на аз саршумори аҳоли, балки аз масоҳати хона)</t>
    </r>
  </si>
  <si>
    <t>3.2.1.4. Баланд бардоштани бехатарии экологии корхонаҳои саноатӣ</t>
  </si>
  <si>
    <t>3.2.2. Ҷорї намудани принсипњои «иќтисодиёти сабз»</t>
  </si>
  <si>
    <t>3.2.2.1. Татбиќи сиёсати самараноки экологї дар асоси принсипњои арзёбии стратегии экологї</t>
  </si>
  <si>
    <t>3.2.2.2. Тањияи наќшањои консептуалї доир ба ташаккули замина барои рушди «иќтисодиёти сабз»</t>
  </si>
  <si>
    <t>$12,2</t>
  </si>
  <si>
    <t>БУ</t>
  </si>
  <si>
    <t>БАТР</t>
  </si>
  <si>
    <t>3.5. Рушди инфрасохтори шабакањои барќӣ</t>
  </si>
  <si>
    <t xml:space="preserve">3.4.1. Беҳтар намудани низоми хизматрасони бо неруи гармӣ </t>
  </si>
  <si>
    <t xml:space="preserve">3.4.1.1. Таъмини аҳолӣ бо неруи гармӣ </t>
  </si>
  <si>
    <t>3.4.1.1.1. Таъмиру азнавсозии шабакањои гармидињандаи ноњияњои шањри Душанбе</t>
  </si>
  <si>
    <t>3.4.1.1.2. Таъмир ва азнавсозии дегхонањои локалї барои истењсоли нерўи гармї</t>
  </si>
  <si>
    <t>3.4.1.1.4. Ташкили бањисобгирии интиќоли нерўи гармї, њисоббаробаркунї бо муштариён.</t>
  </si>
  <si>
    <t>3.4.1.1.3. Харидорӣ намудани техникањои гуногун (экскватор, крани борбардор, автомашинањои гуногун)</t>
  </si>
  <si>
    <t>Муассисаи шабакаи гармидињандаи шањри Душанбе</t>
  </si>
  <si>
    <t xml:space="preserve">3.5.1.2. Ба роҳ мондани истифодаи манбаъҳои барқароршавандаи неру </t>
  </si>
  <si>
    <t>3.5.1.2.1. Тачњизонидани панелњои офтобй дар њамаи муассисањои шањр</t>
  </si>
  <si>
    <t>3.5.1.1.12. Иваз намудани трансформатори  Т-2 дар зеристгоҳи 110/10кВ “Фирдавсӣ”аз тавоноии 6.3 мВА ба тавоноии 25 мВА.
Сохтмони хати дуюми барқии 110кВ аз пайванди хати барқии 110кВ “Л-9Д-2” (“МБГ-1” – “Ҷангал”) то ЗИБ “Фирдавсӣ” дар масофаи 0,2км.</t>
  </si>
  <si>
    <t>3.5.1.1.13. Сохтмони навбати 3-юми зеристгоҳи 110/35/10кВ “Заводская” бо насби трансформатори тавоноиаш 25мВА ва насби 8-адад чашмаки 10кВ.</t>
  </si>
  <si>
    <t xml:space="preserve">3.5.1.1.14. Гузаронидани қисмати дуюми зеристгоҳи 35/6кВ “Очистной Сооружения” ба шиддати 110кВ ва иваз намудани трансформатори 35/6кВ-и тавоноиаш 10мВА ба трансформатори 110/6-6кВ-и тавоноиаш 25мВА. </t>
  </si>
  <si>
    <t>3.5.1.1.15. Таҷдиди дастгоҳи тақсимотии 110кВ-и зеристгоҳи “Восточная” бо барқарорсозии  васлакҳои барқии 110кВ-и байнишиннагӣ ва ворид намудани хати Л-ОВС ба зеристгоҳ..</t>
  </si>
  <si>
    <t>3.5.1.1.16. Гузаронидани қитъаи хати барқии 35кВ “Промышленная-Помир” ба шиддати 110кВ ва ворид намудани он ба зеристгоҳи“Заводская”.
Сохтмони хати кабелии 35кВ аз ЗИБ- “Промышленная” то шохаи хати кабелии самти ЗИБ-35/6кВ “РЭЗ” (дар масофаи 1,4км.)</t>
  </si>
  <si>
    <t xml:space="preserve">3.5.1.1.17. Сохтмони зеристгоҳи барқии 110/10 кВ "Главпочтамт" дар ҳудуди Наврӯзгоҳи пойтахт бо насби ду адад трансформатори қудратии тавоноиашон 2х25 мВА ва пайвасти он ба зеристгоҳи 110 кВ "Главная" тавассути сохтмони хати кабелии буришаш 300 мм кв. (дар масофаи 1.8 км.) </t>
  </si>
  <si>
    <t xml:space="preserve">3.5.1.1.18. Сохтмони зеристгоҳи барқии 110/10 кВ дар ҳудуди бинои нав сохташавандаи Парлумон бо насби ду адад трансформатори қудратии тавоноиашон 2х25 мВА ва пайвасти он ба зеристгоҳи 110 кВ "Ваҳдат" ва зеристгоҳи "Қасри Миллат" тавассути сохтмони хати кабелии буришаш 300 мм кв. дар масофаи 2.5 км. </t>
  </si>
  <si>
    <t>3.5.1.1.19. Барқарорсозии зеристгоҳи барқии 110/10 кВ "Харангон" бо насби ду адад трансформатори тавоноиаш 2х16 мВА.</t>
  </si>
  <si>
    <t>3.5.1.1.20. Иваз намудани чашмакҳои барқии 6-10 кВ дар занҷири воридаи трансформаторҳои қудратии
ЗИБ "Карамова" (1 адад)
ЗИБ "Заводская" (2 адад)
ЗИБ "Қаҳҳоров" (1 адад)
ЗИБ "Баҳор" (1 адад)
ЗИБ "Отчисное сооружения" (2 адад)</t>
  </si>
  <si>
    <t>3.5.1.1.21. Барқарор намудани васлакҳои байнибахши (МСВ) 6-10 кВ дар:
ЗИБ "Отчисное сооружение",
ЗИБ "Баҳор",
ЗИБ "Фирдавсӣ"
ЗИБ "Заводская",
ЗИБ "Ваҳдат"
ЗИБ "ТТМ",
ЗИБ "Авиатор"</t>
  </si>
  <si>
    <t>3.5.1.1.22. Барқарор намудани ғалтакҳои камоннишон (ЗРОМ) 6-10кВ дар зеристгоҳҳои барқӣ. (12 адад)</t>
  </si>
  <si>
    <t>3.5.1.1.23. Сохтмони хатҳои барқии зеризаминӣ дар ҳудуди шаҳр (хатҳои кабелии 6-10кВ). (дар масофаи 39,6 км)</t>
  </si>
  <si>
    <t>3.5.1.1.24. Сохтмони хатҳои барқии ҳавоии  изолятсияшуда дар ҳудуди шаҳр. (дар масофаи 24 км)</t>
  </si>
  <si>
    <t>3.5.1.1.25. Сохтмони истгоҳҳои трансформатории намуди  К-42. дар ҳудуди шаҳр (12 адад)</t>
  </si>
  <si>
    <t>3.5.1.1.26. Барқарорсозии хатҳои барқии зеризаминии ҳалқавии байни зеристгоҳҳо (дар масофаи 27,7 км)</t>
  </si>
  <si>
    <t>3.5.1.1.27. Иваз намудани трансформаторҳои 6-10кВ-и сербор  ба трансформаторҳои иқтидорашон баланд дар ҳудуди шаҳр (50 адад)</t>
  </si>
  <si>
    <t>3.5.1.1.28. Иваз намудани симчӯбҳои  фарсудашуда дар хатҳои барқии 0,4-6-10кВ. дар ҳудуди шаҳр (1050 адад)</t>
  </si>
  <si>
    <t>3.5.1.1.29. Сохтмони хатҳои барқии ҳавоии 0,4кВ. дар ҳудуди шаҳр (дар масофаи 48 км)</t>
  </si>
  <si>
    <t>3.5.1.1.30. Таъмири бинои идоракунии Хадамоти фаврӣ-танзимгарии “Ш.Б шаҳри Душанбе” бо ташкили мнемосхемаи электронӣ.</t>
  </si>
  <si>
    <t>3.5.1.1.31. Ивази трансформатори қудратӣ дар зеристгоҳи барқии “Водонасос” 10 мВА ба 16 мВА</t>
  </si>
  <si>
    <t>3.5.1.1.32. Ивази трансформатори қудратӣ дар зеристгоҳи барқии “Коминтерн” 2,5 мВА ба 6,3 мВА</t>
  </si>
  <si>
    <t>3.5.1.1.33. Ивази трансформатори қудратӣ дар зеристгоҳи барқии “Помир” 5,6 мВА ба 16 мВА</t>
  </si>
  <si>
    <t>3.5.1.1.34. Ивази трансформатори қудратӣ дар зеристгоҳи барқии “КВЗ” 16 мВА ба 25 мВА</t>
  </si>
  <si>
    <t>$17</t>
  </si>
  <si>
    <t>$0,26</t>
  </si>
  <si>
    <t>$6</t>
  </si>
  <si>
    <t>$30</t>
  </si>
  <si>
    <t>$1,32</t>
  </si>
  <si>
    <t>$4,0</t>
  </si>
  <si>
    <t>$8,25</t>
  </si>
  <si>
    <t>$22,00</t>
  </si>
  <si>
    <t>$3,0</t>
  </si>
  <si>
    <t>3.6.1.2. Муайян намудани таносуби истифодаи хатсайрҳои шаҳр  аз рӯи намудҳои гуногуни воситаҳои нақлиёт</t>
  </si>
  <si>
    <t xml:space="preserve">3.6.1.2.1. Таҳлили вазъи истеҳсолӣ-молиявии Корхонаҳои коммуналии соҳа  </t>
  </si>
  <si>
    <t xml:space="preserve">3.6.1.2.2. Таҳияи барномаи «Баланд бардоштани бехатарии ҳаракат дар роҳҳои автомобилгард» </t>
  </si>
  <si>
    <t xml:space="preserve">3.6.1.2.3. Татбиқи шакли мусофирбарии суръатнок бо истифода аз технологияи муосир  </t>
  </si>
  <si>
    <t>3.6.2.2. Таҷдид ва барқарор намудани роҳҳои мавҷудаи дохилишаҳрӣ, бунёди эстакада, метро ва роҳҳои ҳалқавии атрофи шаҳр</t>
  </si>
  <si>
    <t xml:space="preserve">3.6.3.2.1. </t>
  </si>
  <si>
    <t xml:space="preserve">3.6.3.2.2. </t>
  </si>
  <si>
    <t xml:space="preserve">3.6.3.2.3. </t>
  </si>
  <si>
    <t xml:space="preserve">3.6.3.2.4. </t>
  </si>
  <si>
    <t xml:space="preserve">3.6.3.2.5. </t>
  </si>
  <si>
    <t>$4,5</t>
  </si>
  <si>
    <t>$3,5</t>
  </si>
  <si>
    <t>$5,5</t>
  </si>
  <si>
    <t>$0,13</t>
  </si>
  <si>
    <t>$24,5</t>
  </si>
  <si>
    <t>$16,5</t>
  </si>
  <si>
    <t>$12</t>
  </si>
  <si>
    <t>$0,3</t>
  </si>
  <si>
    <t>$0,34</t>
  </si>
  <si>
    <t>$0,8</t>
  </si>
  <si>
    <t>$1,65</t>
  </si>
  <si>
    <t>$1,3</t>
  </si>
  <si>
    <t>$4,4</t>
  </si>
  <si>
    <t>ҲАМАГӢ</t>
  </si>
  <si>
    <t xml:space="preserve">4.1.1.1.1. Сохтумони 9 адад муассисаҳои томактабӣ дар миқёси шаҳр барои фарогирии 1,8 ҳазор кӯдак </t>
  </si>
  <si>
    <t>4.1.1.1.2. Таъмир ва барқарорсозии муассисаҳои томактабии шаҳр</t>
  </si>
  <si>
    <t>4.1.1.1.3. Сохтмони 3 адад МТУ дар шаҳри Душанбе барои 5160 ҷои нишаст</t>
  </si>
  <si>
    <t xml:space="preserve">4.1.1.1.4. Сохтмони бинои иловагӣ дар назди муассисаҳои томактабии шаҳр </t>
  </si>
  <si>
    <t xml:space="preserve">4.1.1.1.5. Сохтмони бинои иловагӣ барои 18072 ҷои нишаст дар назди МТУ </t>
  </si>
  <si>
    <t xml:space="preserve">4.1.1.1.6. Таъмир ва барқарорсозии низоми гармидиҳӣ ва обтаъминкунии муассисаҳои томактабӣ </t>
  </si>
  <si>
    <t xml:space="preserve">4.1.1.1.7. Гузаронидани таъмир ва барқарорсозии низоми гармидиҳӣ ва обтаъминкунии МТУ </t>
  </si>
  <si>
    <t>4.1.1.1.8. Насби таҷҳизотҳои назорати камеравӣ дар муассисаҳои соҳаи маорифи шаҳр</t>
  </si>
  <si>
    <t>4.1.1.1.9. Таъмиру азнавсозии бинои КВД "Комбинати полиграфии шаҳри Душанбе"</t>
  </si>
  <si>
    <t>4.1.1.1.10. Гузаронидани таъмир ва барқарорсозии дар муассисаҳои таҳсилоти ибтидоӣ, миёна ва олии касбии шаҳр</t>
  </si>
  <si>
    <t>4.1.1.1.11. Сохтмони бинои иловаги барои 320 чои нишаст дар назди МТУ №18</t>
  </si>
  <si>
    <t>4.1.1.1.12. Сохтмони бинои иловаги барои 480 чои нишаст дар назди МТУ №99</t>
  </si>
  <si>
    <t xml:space="preserve">4.1.1.1.13. Сохтмони бинои МТУ барои 240 чои нишаст </t>
  </si>
  <si>
    <t>4.1.1.1.14. Гузаронидани корҳои таъмиру барқарорсозии дар муассисаҳои илмии шаҳр</t>
  </si>
  <si>
    <t>4.1.1.2.1. Ҷалби бахши хусусӣ дар татбиқи лоиҳаҳои дар самти бунёди инфрасохтори соҳаи маорифи шаҳр</t>
  </si>
  <si>
    <t>4.1.1.2.2. Ҷалби бахши хусусӣ дар татбиқи Консепсияи ғизодиҳӣбарои мактаббачагон ва Стратегияи самтгирӣ ба сифати беҳтари хӯроквории муассисаҳои марифи шаҳр</t>
  </si>
  <si>
    <t>4.1.1.2.3. Бо иштироки ҷомеа ва корфармоён татбтқи Низомнома дар бораи гузаронидани мониторинги мунтазами арзёбии сифат ва дастрасии маводҳои таълимӣ</t>
  </si>
  <si>
    <t>4.1.1.2.4. Таҳияи механизмњои маблаѓгузорї намудани гирифтани  намудњои альтернативии (тањсилот дар шабака, тањсилоти оилавї, худтаълимгирї, тањсилоти масофавї) маълумоти умумї</t>
  </si>
  <si>
    <t xml:space="preserve">4.1.1.2.5. Бунёди муассисаҳои таҳсилоти миёна, ибтидоӣ ва олии касбии хусусӣ дар миқёси шаҳри Душанбе </t>
  </si>
  <si>
    <t>4.1.1.3.1. Сохтмони 28 адад муассисаҳои томактабии хусусӣ (ќарори ЊЉТ аз 3.05. 2014, № 295)</t>
  </si>
  <si>
    <t>4.1.1.3.2. Сохтмони 14 адад МТУ хусусӣ (ќарори ЊЉТ аз 3.05. 2014, № 295)</t>
  </si>
  <si>
    <t xml:space="preserve">4.1.1.3.3. Бунёди муассисаҳои таҳсилоти миёнаи касбии хусусие, ки аз рӯи талаботи бозори меҳнати шаҳри Душанбе мутахассис тайёр мекунанд     </t>
  </si>
  <si>
    <t xml:space="preserve">4.1.1.3.4. Бунёди муассисаҳои таҳсилоти олии касбии хусусие, ки аз рӯи талаботи бозори меҳнати шаҳри Душанбе мутахассис тайёр мекунанд     </t>
  </si>
  <si>
    <t xml:space="preserve">4.1.1.3.5. Тавассути ҷалби бахши хусусӣ ташкил намудани "Рузномаи элетронӣ" дар муассисаҳои таҳсилоти умимии шаҳри Душанбе </t>
  </si>
  <si>
    <t xml:space="preserve">4.2.1.1.1. Сохтмон ва аз навбарқароркунии 7 адад амбулаторияҳои тиббӣ оилавӣ дар миқёси шаҳр  </t>
  </si>
  <si>
    <t xml:space="preserve">4.2.1.1.2. Сохтмони 4 адад марказҳои саломатии шаҳрӣ ва 3 адад марказҳои соҳавӣ </t>
  </si>
  <si>
    <t xml:space="preserve">4.2.1.1.3. Сохтмои 3 адад марказҳои назорати давлатии санитарию эпидемиологӣ </t>
  </si>
  <si>
    <t>4.2.1.1.4. Сохтмони 4 адад муассисаҳои махсусгардонидашудаи нақлиёти тиббӣ</t>
  </si>
  <si>
    <t>4.2.1.1.5. Сохтмони 3 адад зеристгоҳҳои стансияҳои ёрии таъҷилии тиббӣ</t>
  </si>
  <si>
    <t>4.2.1.1.6. Сохтмони 4 адад муассисаҳои бистаригардонӣ</t>
  </si>
  <si>
    <t>4.2.1.1.7. Гузаронидани таъмири асосии муассисаҳои тиббии зерсохтори Раёсати тандурустии шаҳр</t>
  </si>
  <si>
    <t>4.2.1.1.8. Сохтмони дармонгохи касалиҳои сирояткунанда дар ш. Душанбе</t>
  </si>
  <si>
    <t>4.2.1.1.9. Идома додани сохтмони маљмааи нави Донишгоњи давлатии тиббии Тољикистон ба номи А. Сино ва таљњизонидани он</t>
  </si>
  <si>
    <t>4.2.1.1.10. Азнавсозии биноҳои озмоишгоҳ, љомашуйхона, ошхона, анборҳо ва бинои маъмурии Беморхонаи клиникии шаҳрии №1 тавассути сохтмони бинои нав</t>
  </si>
  <si>
    <t>4.2.1.1.11. Сохтмони зеристгоњи ёрии таъљилї дар мањаллаи Зарафшон</t>
  </si>
  <si>
    <t>4.2.1.1.12. Азнавсозии  Таваллудхонаи №2-и шахри Душанбе тавассути сохтмони бинои иловаги</t>
  </si>
  <si>
    <t xml:space="preserve">4.2.1.2.1. Идома додани бунёди муассисаҳои тиббии хусусӣ дар миқёси шаҳри Душанбе </t>
  </si>
  <si>
    <t xml:space="preserve">4.2.1.2.2.Бунёди муассисаҳои таҳсилоти миёнаи касбии самти тиббии хусусӣ </t>
  </si>
  <si>
    <t>4.2.1.2.3.Ҷалби бахши хусусӣ дар татбиқи лоиҳаҳо дар самти бунёди инфрасохтори соҳаи тандурустии шаҳр</t>
  </si>
  <si>
    <t>4.2.1.3.1. Харидори таљњизотњои тиббї барои таваллудхонаи шањрии №2</t>
  </si>
  <si>
    <t>4.2.1.3.2. Харидори таљњизотњои тиббї барои таваллудхонаи шањрии №3</t>
  </si>
  <si>
    <t>4.2.1.3.3. Харидори таљњизотњои тиббї барои Беморхонаи клиникии шаҳрии №5</t>
  </si>
  <si>
    <t>4.2.1.3.4. Харидори таљњизотњои тиббї барои Маркази тиббии шањрї</t>
  </si>
  <si>
    <t>4.2.1.3.5. Муҷаҳҳаз гардонидани Беморхонаи клиникии шаҳрии  ёрии таъљилии тиббї бо техникаю таҷҳизотҳои тиббӣ</t>
  </si>
  <si>
    <t>4.2.1.3.6. Муҷаҳҳаз гардонидани Беморхонаи клиникии шаҳрии кўдаконаи беморињои сил бо техникаю таҷҳизотҳои тиббӣ</t>
  </si>
  <si>
    <t>4.2.1.3.7. Беҳтар намудани базаи моддию техникии Маркази шаҳрии илмии эҳё  ва детоксикатсия</t>
  </si>
  <si>
    <t>4.2.1.3.8. Харидорӣ намудани техникаю таҷҳизоти тиббӣ барои Беморхонаи клиникии шаҳрии бемориҳои сироятии кўдакона</t>
  </si>
  <si>
    <t>4.2.1.3.9. Харидори намудани техникаю таҷҳизоти тиббӣ барои Маркази шаҳрии беморихои пуст ва зуњравї</t>
  </si>
  <si>
    <t xml:space="preserve">4.2.1.3.10. Харидори намудани техникаю таҷҳизоти тиббӣ барои Шифохонаи  парастории њамширањои шафќат </t>
  </si>
  <si>
    <t>4.2.1.3.11. Муҷаҳҳаз гардонидани Маркази солимии репродуктивии шањри Душанбе бо техника ва таҷҳизоти тиббӣ</t>
  </si>
  <si>
    <t xml:space="preserve">4.2.1.3.12. Беҳтар намудани базаи моддию техникии муассисаҳои тиббии шаҳр </t>
  </si>
  <si>
    <t>4.2.1.3.13. Беҳтар намудани базаи моддию техникии марказҳои саломатии шаҳр</t>
  </si>
  <si>
    <t>4.2.1.3.14. Беҳтар намудани базаи моддию техникии бемористони шаҳр</t>
  </si>
  <si>
    <t>4.3.1.1.1. Таҳия ва татбиқи механизми ҷалби њарчи бештари шањрвандон ба низоми суѓуртаи давлатии иҷтимоӣ</t>
  </si>
  <si>
    <t>4.3.1.1.2. Таъсиси низоми ҳамкорӣ оид ба беҳтар намудани воситаю механизмҳои мониторинги камбизоатӣ дар сатҳи шаҳр</t>
  </si>
  <si>
    <t>4.3.1.1.3. Андешидани маҷмӯи тадбирҳо оид ба рушди заминаи иттилоотии низоми ҳифзи иҷтимоӣ, аз ҷумла дар соҳаи таъминоти нафақа ва фаро гирифтани шахсони маъюб</t>
  </si>
  <si>
    <t>4.3.1.1.4. Беҳтар намудани инфарсохтори оморї барои тањлил ва пешгўии бозори мењнат (пайваста гузаронидани тадќиќоти ќувваи корї (бо дохил намудани маљмўи масъалањои алоќаи тањсилот, шуѓл ва даромадњо), тадќиќоти корхонањо ва ташкилотњо, пурсишњо оид ба бокортаъминкунии хатмкунандагони муассисањои тањсилоти касбї)</t>
  </si>
  <si>
    <t>4.3.1.1.5. Тақвият додани самти ҳавасмандкунии ҳифзи иҷтимоии табақаҳои осебпазири аҳолӣ</t>
  </si>
  <si>
    <t>4.3.1.1.6. Таҳия ва амалӣ намудани маҷмӯи чорабиниҳо оид ба рушди низоми меъёрии ҳуқуқии низоми қарордодҳои иҷтимоӣ</t>
  </si>
  <si>
    <t xml:space="preserve">4.3.1.2.1. Сохтмони бинои Раёсати агентии суғуртаи иҷтимоӣ ва нафақа дар ноҳияҳои шаҳр  </t>
  </si>
  <si>
    <t>4.3.1.2.2. Таҷҳизонидани биноҳои нави Раёсати агентии суғуртаи иҷтимоӣ ва нафақа</t>
  </si>
  <si>
    <t xml:space="preserve">4.3.1.2.3. Идома додани курси бозомузӣ барои мутахассисони бахши ҳифзи иҷтимоии аҳолӣ  </t>
  </si>
  <si>
    <t>4.4.1.1.1. Васеъ намудани ва диверсификатсияи барномањои тањсилоти ибтидої ва миёнаи касбии самти технологидошта дар сатҳи шаҳр</t>
  </si>
  <si>
    <t>4.4.1.1.2. Ташаккули низоми њамгироии ба гирифтани манзил (иљора ё ипотека) ба муњандисњо/технологњое, ки аз рўи ихтисос ба кор таъмин гардидаанд дар миқёси шаҳр</t>
  </si>
  <si>
    <t>4.4.1.1.3. Љорї намудани низоми фаврии њисоботдињї оид ба арзёбии њолати бозоти мењнат (њар семоња бо инъикоси равандњои ташкил ва бартараф намудани љойњои корї, муњољирати мењнатии дохилї ва берунї) дар низоми таъминоти иттилоотии маќомоти иљроияи њокимияти давлатии шаҳри Душанбе</t>
  </si>
  <si>
    <t>4.4.1.1.4. Тањия ва амали намудани Нақшаи чорабиниҳо оид ба иҷрои Консепсияи рушди низоми таълими касбу њунар дар Љумњурии Тољикистон</t>
  </si>
  <si>
    <t xml:space="preserve">4.4.1.1.5. Таҳияи низоми ҳамоҳангсозии фаъолияти мақомоти давлатї дар бахши паст кардани шуғли ба қайд гирифтанашуда (ғайрирасмї) дар асоси таклифҳои гуруҳи кории байниидоравї бо иштироки федератсияи иттифоқи касаба  </t>
  </si>
  <si>
    <t xml:space="preserve">4.4.1.1.6. Таќвияти иштироки бахши хусусї дар бахши тањсилоти касбии техники </t>
  </si>
  <si>
    <t xml:space="preserve">4.4.1.2.1. Тањияи ва амали намудани Барномаи рушди соњибкории хурд дар шаҳри Душанбе   </t>
  </si>
  <si>
    <t>4.4.1.2.2. Таҳияи ва амали намудани Нақшаи чорабиниҳои шаҳри Душанбе оид ба татбиқи "Консепсияи рушди низоми таълими касбу њунар дар Љумњурии Тољикистон"</t>
  </si>
  <si>
    <t xml:space="preserve">4.4.1.2.3. Таҳия ва амали намудани Нақшаи чорабиниҳои шаҳри Душанбе оид ба ихтисор намудани монеаҳои рушди соҳибкорӣ дар шаҳри Душанбе </t>
  </si>
  <si>
    <t>4.4.1.2.4. Ташкил намудани Ассотсиатсияҳои соҳибкорони истеҳсолии шаҳри Душанбе</t>
  </si>
  <si>
    <t xml:space="preserve">4.4.1.2.5. Дастгирии институтсионалии таљрибаи маќсадноки тайёр намудани мутахассисони љавон, муносибатњои ќарордоди байни муассисањои таълимї, давлат љавонон ва корфармоён таъмин карда шавад </t>
  </si>
  <si>
    <t>4.4.1.3.1. Ба роҳ мондани ҳамкорӣ бо сохторҳои дахлдори Академияи илмҳои Ҷумҳурии Тоҷикистон оид ба тақвият додани фаъолияти  "Парки технологӣ" дар самти IT-индустрия</t>
  </si>
  <si>
    <t xml:space="preserve">4.4.1.3.2. Таҳия ва амали намудани Нақшаи чорабиниҳои шаҳри Душанбе оид ба иҷрои бандҳои дахлдори Стратегияи рушди инноватсионии дар шаҳри Душанбе </t>
  </si>
  <si>
    <t xml:space="preserve">4.5.1.1.1. Сохтмони Ќасри теннис барои 3000 љой ва Ќасри варзиши обї барои 2000 љой (бо  таваќќуфгоҳи зеризаминї)" </t>
  </si>
  <si>
    <t>4.5.1.1.2. Сохтмони “Аквапарк” дар шањри Душанбе</t>
  </si>
  <si>
    <t>4.5.1.1.3. Ободонии гулгашти кўчаи Н. Ганљавї бо ободонии соњили дарёи Лучоб</t>
  </si>
  <si>
    <t>4.5.1.1.4. Сохтмони майдончањои варзишї ва бозии кўдакон</t>
  </si>
  <si>
    <t>4.5.1.1.5. Сохтмони майдончањои варзишї ва бозии кўдакон</t>
  </si>
  <si>
    <t>4.5.1.1.6. Сохтмони майдончањои варзишї ва бозии кўдакон</t>
  </si>
  <si>
    <t>4.5.1.1.7. Сохтмони майдончањои варзишї ва бозии кўдакон</t>
  </si>
  <si>
    <t>4.5.1.2.1. Сохтмони майдончањои варзишї ва бозии кўдакон</t>
  </si>
  <si>
    <t>4.5.1.2.2. Гузаронидани корњои ободонии “Боѓи кўдакон”</t>
  </si>
  <si>
    <t>4.5.1.2.3. Азнавсозии Боѓи “Дустии халќњо”</t>
  </si>
  <si>
    <t>4.5.1.2.4. Лоињаи ангоравии мачмааи меъмории рамзи "Истиклол" дар Боги фархангию фарогатии "Дустии халкхо" дар шахри Душанбе бо азнавсозии он</t>
  </si>
  <si>
    <t>4.5.1.2.5. Бунёди варзишгоњи шањрӣ</t>
  </si>
  <si>
    <t>4.5.1.2.6. Сохтмони 38 майдончаҳои варзишию фароғатӣ барои кӯдакон ва наврасон</t>
  </si>
  <si>
    <t>4.5.1.3.1. Сохтмони Галереяи рассомӣ</t>
  </si>
  <si>
    <t>4.5.1.3.2. Сохтмони толори варзишӣ оид ба бокс</t>
  </si>
  <si>
    <t>4.5.1.3.3. Таъмири асосии таноброхи мусофиркашонии Муассисаи давлатии "Боғи Ғалаба" ва нигоҳдории ҷангал"-и МИҲД дар шаҳри Душанбе</t>
  </si>
  <si>
    <t>4.5.1.3.4. "Баркарорсозии пантеони Мачмааи меъмории "Вахдат ва эхёи милли бо мучассамаи Исмоили Сомони", азнавсозии низоми равшандихи ва таъмири бинои маъмурии Боғи устод Рӯдакӣ</t>
  </si>
  <si>
    <t>4.5.1.3.5. Азнавсозии кисмати шимолии худуди чойгиронии мучассамаи устод Садриддин Айни</t>
  </si>
  <si>
    <t>4.5.1.3.6. Бунёди гулгашт бо чойгиронии мучассамаи А.Сино дар шахраки 81, хиёбони А.Сино</t>
  </si>
  <si>
    <t>4.5.1.3.7. Хунархои мардуми дар нохияхои шахри Душанбе</t>
  </si>
  <si>
    <t>4.5.1.3.8. "Омода намудани китъаи замини зери собик "Кохи Чоми" барои ичрои корхои дарахтшинони ва сабзкори"</t>
  </si>
  <si>
    <t>4.5.1.3.9. Ба анчом расонидани гулгашти кисмати гарбии хиёбони Рудаки (дар ќисми ѓарбии мењмонхонањои Дастгоњи иљроияи Президенти ЉТ)</t>
  </si>
  <si>
    <t>4.5.1.3.10. "Азнавсозии фавворањои майдони назди њайкали устод Рўдакї"</t>
  </si>
  <si>
    <t>4.5.1.3.11. Иншооти "Боги хайвонот дар шахри Душанбе"</t>
  </si>
  <si>
    <t xml:space="preserve">4.6.1.1.1. Сохта ба истифода додани марказњои љавонон дар чор ноњияи шањри Душанбе  </t>
  </si>
  <si>
    <t xml:space="preserve">4.6.1.1.2. Тањия ва амали намудани  лоиња оид ба таъсиси технопаркњо   </t>
  </si>
  <si>
    <t>4.6.1.1.3. Таъсиси корхонањои хурди истењсолї барои љавонон бањри таъмини љавонон бо љойњои корї</t>
  </si>
  <si>
    <t>4.6.1.1.4. Таъсиси грантњои Раиси шањри Душанбе барои ташкилотњои кор бо љавонон ва марказњои љавонон</t>
  </si>
  <si>
    <t xml:space="preserve">4.6.1.1.5. Таҳия ва татбиқи лоиҳаи сармоягузори оид ба бехтар намудани инфрасохтори соҳаи хизматрасониҳои сайёҳии шаҳри Душанбе </t>
  </si>
  <si>
    <t xml:space="preserve">4.6.1.1.6. Бунёди майдончахои варзишии замонавӣ дар нуқтаҳои аҳолинишини шаҳри Душанбе  </t>
  </si>
  <si>
    <t xml:space="preserve">4.6.1.1.7. Таҳия ва татбиқи лоиҳаи сармоягузори оид ба бехтар намудани инфрасохтори соҳаи варзиши шаҳри Душанбе </t>
  </si>
  <si>
    <t>4.6.1.1.8. Тањияи лоињаи ќарори Раиси шањри Душанбе дар бораи таъсиси стипендияњо барои хонандагон, донишљўён ва олимону муњаќќиќони љавон</t>
  </si>
  <si>
    <t>4.6.1.1.9. Тањияи Барномаи алоњида љињати мусоидат ба дастрасии ќарзњои имтиёзнок, таъмин ба замину манзил</t>
  </si>
  <si>
    <t xml:space="preserve">4.6.1.2.1. Таҳия ва амали намудани лоиҳаҳои сармоягузорӣ оид ба таъмиру барқарорсозии ёдгориҳои таърихӣ ва мавзеҳои сайёҳии шаҳри Душанбе </t>
  </si>
  <si>
    <t xml:space="preserve">4.6.1.2.2. Таҳия ва ташвиқи имкониятиҳои сайёҳии шаҳри Душанбе </t>
  </si>
  <si>
    <t xml:space="preserve">4.6.1.2.3. Харидори намудани таҷҳизотҳои варзиши барои варзишгоҳҳои шаҳри Душанбе </t>
  </si>
  <si>
    <t xml:space="preserve">4.6.1.2.4. Таҳия ва нашри харитаи сайёҳӣ бо назардоштаи хатсайрҳои сайёҳии шаҳри Душанбе </t>
  </si>
  <si>
    <t xml:space="preserve">4.6.1.2.5. Бунёди сексияҳои варзишии хусусӣ дар маҳаллаҳои шаҳри Душанбе </t>
  </si>
  <si>
    <t xml:space="preserve">4.6.1.2.6. Ташкили мусобиқаҳои байнидавлатӣ оид ба намудҳои гуногуни варзиш, махсусан алпинизм </t>
  </si>
  <si>
    <t>4.7.1.1.1. Таҳия ва татбиқи механизми таъмини рушди фарогир ва коњиш додани нобаробарї</t>
  </si>
  <si>
    <t>4.7.1.1.2. Таъмини ҳаматарафаи татсиёсати давлатӣ оид ба таъмини баробарњуќуќии воќеї</t>
  </si>
  <si>
    <t>4.7.1.1.3. Амалӣ намудани чорабиниҳо оид ба пешгирї намудани њамаи шаклњои зўроварї нисбати занон ва духтарон</t>
  </si>
  <si>
    <t>4.7.1.1.4. Таҳия ва татбиқи механизме, ки некўавњолии кўдаконро дар миқёси шаҳр  таъмин менамояд</t>
  </si>
  <si>
    <t>4.7.1.1.5. Тањия ва ќабули низомномањои методї оид ба њамкории маќомоти мањаллии њокимияти иљроия дар ташаккули барномањои маљмўии рушд (аз љумла барномањои рушди сармояи инсонї, њамгироии байниминтаќавї)</t>
  </si>
  <si>
    <t>4.7.1.1.6. Тањия ва татбиќи барномањо оид ба таѓйир додани идрок ва шаклњои рафторе, ки зўровариро нисбати занон ва духтарон дуруст мешуморанд</t>
  </si>
  <si>
    <t>4.7.1.2.1. Амалї намудани кафолатњои давлатї оид ба фароњам овардани имкониятњои баробар барои занон ва мардон тавассути андешидани маљмўи тадбирњо оид ба инкишофи низоми меъёрї ва иљроияи амалисозии сиёсати гендерї</t>
  </si>
  <si>
    <t>4.7.1.2.2. Дар сатҳи шаҳри Душанбе тањияи модели мониторинг ва арзёбии мунтазами сиёсат оид ба таъмини баробарњуќуќии воќеии гендерї дар асоси инкишофи омори гендерї</t>
  </si>
  <si>
    <t>4.7.1.2.3. Мусоидат намудан ба фаъолсозии механизмњои таъмини саводнокии њуќуќї ва фарогирии иљтимоии занон</t>
  </si>
  <si>
    <t>4.7.1.2.4. Баланд бардоштани неруи гендерї ва њассосияти гендерии кормандони мақомоти иҷроияи њокимияти шаҳр ва ҳамаи корхонаву ташкилоти миқёси шаҳр новобаста аз шакли моликият</t>
  </si>
  <si>
    <t>4.7.1.2.5. Гузаронидани вохӯриҳо ва ташкили ҷамомадҳо оид ба масъалањои пешбурди баробарии гендерї</t>
  </si>
  <si>
    <t>4.7.1.2.6. Дар сатҳи шаҳр таъсис ва таъмин намудани фаъолияти сомонаи Интернетии «gender.stat.tj» бо имконияти рушди механизми мониторинги мунтазами масъалањои гендерї дар соњањои шуѓл, тандурустї, маориф, фаъолнокии сиёсї ва иљтимої</t>
  </si>
  <si>
    <t>4.7.1.2.7. Ҷорї намудани механизми буљеткунонии гендерї ба раванди таҳияи буљети шаҳр</t>
  </si>
  <si>
    <t>4.7.1.2.8. Тањия ва андешидани маљмўи чорањои њавасмандкунї оид ба омўзонидани занон, бахусус занони хонашин аз рўи ихтисосњои муњандисиву техникї, илмњои табиатшиносї, инчунин дигар самтњои тањсилоте, ки мутахассисонро барои соњањои коркарди саноатї ва соњањои хизматрасонии дорои технологияи баланд омода месозад</t>
  </si>
  <si>
    <t>4.7.1.2.9. Тањия ва пешбурди барномањо оид ба тайёркунї ва бозомўзии заноне, ки пас аз танаффуси дарозмуддат ба бозори мењнат бармегарданд</t>
  </si>
  <si>
    <t>4.7.1.2.10. Ҷорї намудани барномањои омўзиши занон ба малакаи сарварї ва роњбарикунї</t>
  </si>
  <si>
    <t>4.7.1.2.11. Таъсиси нињодњо оид ба њамоњангсозї ва тавсеа додани фаъолияти сохторњои давлатї дар бахши пешгирии зўроварї ва расонидани кумак ба љабрдидагони зўроварї</t>
  </si>
  <si>
    <t>4.7.1.2.12. Тавсеа додани силсилаи амалњо оид ба таъмини дастрасї ва сифати хизматрасонї барои занон ва духтароне, ки тањти зўроварї ќарор гирифта шудаанд</t>
  </si>
  <si>
    <t>4.7.1.2.13. Такмил додани омори гендерї ва таъсиси махзани маљмўии маълумот оид ба њамаи шаклњои зўроварї</t>
  </si>
  <si>
    <t>3.2.1.2.4. Таъсиси нуқтаҳои ҷамъоварии партовҳои хатарнок</t>
  </si>
  <si>
    <t>3.2.2.1.1. Инкишофи заминаи меъёрии њуќуќї ва институтсионалии арзёбии стратегии экологї дар шаҳр</t>
  </si>
  <si>
    <t>3.2.2.1.2. Тањияи дастуру стандартњои маќсадноки техникї доир ба ташкили арзёбии стратегии экологї</t>
  </si>
  <si>
    <t xml:space="preserve">3.2.2.2.1. </t>
  </si>
  <si>
    <t>3.2.1.1.1. Корҳои кабудизоркунӣ ва ободикунонии боғу гулгаштҳои шаҳр.</t>
  </si>
  <si>
    <t>3.2.1.1. Нигоҳубини боғу гулгаштҳо ва барқарорсозии онҳо.</t>
  </si>
  <si>
    <t>3.2.1. Тозаву озода нигоҳ доштани фазо ва муҳити шаҳр ва инчунин, ба роҳ мондани коркарди партовҳо бо назардошти муҳити зист (атроф).</t>
  </si>
  <si>
    <t xml:space="preserve">3.2.1.1.2. Паспортикунонии боғу гулгаштҳо (минтақаҳои сабз) ва воридсозии маълумот дар ин бора дар веб-сайти расмии мақомоти шаҳр. </t>
  </si>
  <si>
    <t xml:space="preserve">3.2.1.1.8. Табдил додани кӯли Ҷавонони шаҳр ба минтақаи истироҳатӣ. </t>
  </si>
  <si>
    <t xml:space="preserve">3.2.1.1.7. Табдил додани кӯли Ҷавонони шаҳр ба минтақаи истироҳатӣ. </t>
  </si>
  <si>
    <t xml:space="preserve">3.2.1.1.5. Бунёди боғҳои нави истироҳатӣ. </t>
  </si>
  <si>
    <t>3.2.1.1.3. Таҳияи нақшаи таҷдиди хиёбону роҳравҳои шаҳр ва мавзеъҳо барои ниҳолшинонӣ.</t>
  </si>
  <si>
    <t>3.2.1.1.4. Нигоҳубини растаниву гулзорҳои минтақаҳои сабз.</t>
  </si>
  <si>
    <t>3.2.1.1.3. Зиёд намудани гулзорҳо ва дар ин самт иваз намудани таҷҳизоти куҳнаю фарсуда (тубакҳо, бурҷҳо, гулдонҳо).</t>
  </si>
  <si>
    <t>3.2.1.2.5. Тањия ва қабули стандартњои нав оид ба партовњо ва сертификаткунонии экологї дар шаҳр</t>
  </si>
  <si>
    <t>3.2.1.4.1. Ќабули ќарори ЊЉТ оид ба тадбирњои таъминкунандаи бехатарии экологии корхонаҳои саноатӣ</t>
  </si>
  <si>
    <t xml:space="preserve">$ mln </t>
  </si>
  <si>
    <t>№</t>
  </si>
  <si>
    <t>Индикаторҳо</t>
  </si>
  <si>
    <t>Воҳиди ченак</t>
  </si>
  <si>
    <t>Нишондиҳандаҳои макроиқтисодӣ</t>
  </si>
  <si>
    <t>МММ ба њар сари ањолї</t>
  </si>
  <si>
    <t>Суръати рушди МММ ба њисоби миёна дар 1 сол</t>
  </si>
  <si>
    <t>ҳазор нафар</t>
  </si>
  <si>
    <t>млн. сомонӣ</t>
  </si>
  <si>
    <t>Воқеӣ</t>
  </si>
  <si>
    <t>Пессимистӣ</t>
  </si>
  <si>
    <t>Оптимистӣ</t>
  </si>
  <si>
    <t>Шумораи аҳолии шаҳри Душанбе (дар охири сол)</t>
  </si>
  <si>
    <t>ҳазор сомонӣ</t>
  </si>
  <si>
    <t>Мусофиргардиш</t>
  </si>
  <si>
    <t>%</t>
  </si>
  <si>
    <t>САНОАТ</t>
  </si>
  <si>
    <t>НИШОНДИҲАНДАҲОИ МАКРОИҚТИСОДӢ</t>
  </si>
  <si>
    <t>млн. сомонї</t>
  </si>
  <si>
    <t xml:space="preserve">Истењсоли матоъњои пахтагин </t>
  </si>
  <si>
    <t>млн. м2</t>
  </si>
  <si>
    <t>Истењсоли семент</t>
  </si>
  <si>
    <t xml:space="preserve">Истењсоли хишти сохтмонї </t>
  </si>
  <si>
    <t>млн. дона</t>
  </si>
  <si>
    <t>њазор тонна</t>
  </si>
  <si>
    <t>Зиёдшавии њиссаи саноат дар МММ</t>
  </si>
  <si>
    <t>Истеҳсоли молҳо</t>
  </si>
  <si>
    <t>Ҳиссаи истеҳсоли молҳо дар МММ</t>
  </si>
  <si>
    <t>Ҳиссаи хизматрасонӣ дар МММ</t>
  </si>
  <si>
    <t>Ҳиссаи андоз аз маҳсулот дар МММ</t>
  </si>
  <si>
    <t>Ҳаҷми ММДи ҷумҳурӣ</t>
  </si>
  <si>
    <t>Суръати афзоиши ММД дар як сол</t>
  </si>
  <si>
    <t>Индекс-дефлятори ММД</t>
  </si>
  <si>
    <t xml:space="preserve">Саноат, якљоя бо энергетика </t>
  </si>
  <si>
    <t>Сохтмон</t>
  </si>
  <si>
    <t>Савдо, таъмири автомобилњо, молњои маишї ва маводњои истифодаи шахсї, мењмонхонањо ва тарабхонањо</t>
  </si>
  <si>
    <t>Наќлиёт, алоќа, хољагии анбор</t>
  </si>
  <si>
    <t>Фаъолияти молиявї, амалиёт бо амволи ѓайриманќул ва иљора</t>
  </si>
  <si>
    <t>Маориф</t>
  </si>
  <si>
    <t>Тандурустї ва пешнињоди хизматњои иљтимої</t>
  </si>
  <si>
    <t>Пешнињоди хизматњои коммуналї, иљтимої ва инфиродї-шахсї</t>
  </si>
  <si>
    <t>Андозҳо</t>
  </si>
  <si>
    <t>Маҷмӯи маҳсулоти минтақавӣ (МММ)</t>
  </si>
  <si>
    <t>2016*</t>
  </si>
  <si>
    <t>МММ (Маљмўи мањсулоти минтаќавї)</t>
  </si>
  <si>
    <r>
      <t>Маќомоти</t>
    </r>
    <r>
      <rPr>
        <sz val="14"/>
        <color theme="1"/>
        <rFont val="Calibri"/>
        <family val="2"/>
        <charset val="204"/>
        <scheme val="minor"/>
      </rPr>
      <t xml:space="preserve"> </t>
    </r>
    <r>
      <rPr>
        <sz val="14"/>
        <color theme="1"/>
        <rFont val="Times New Roman Tj"/>
        <family val="1"/>
        <charset val="204"/>
      </rPr>
      <t>идоракунї; таъминоти иљтимої</t>
    </r>
  </si>
  <si>
    <t>Андозњо</t>
  </si>
  <si>
    <t>Хизматрасониҳо</t>
  </si>
  <si>
    <t>Ҳамагӣ</t>
  </si>
  <si>
    <t>АМНИЯТИ ОЗУЌАВОРЇ ВА ТАЪМИНИ ДАСТРАСИИ АЊОЛЇ БА ЃИЗОИ ХУШСИФАТ</t>
  </si>
  <si>
    <t xml:space="preserve">Сатњи худтаъминкунї бо маводи хўрокворї </t>
  </si>
  <si>
    <t xml:space="preserve">Дастрасии иќтисодии ањолї ба мањсулоти хўрокворї </t>
  </si>
  <si>
    <t>кКал</t>
  </si>
  <si>
    <t>Истеъмоли ѓизо, килокалория ба 1 нафар/шабонарўз</t>
  </si>
  <si>
    <t>ТАЪМИНИ ШУЃЛИ АЊОЛИИ ШАҲР</t>
  </si>
  <si>
    <t>ҳазор љой</t>
  </si>
  <si>
    <t>Ташаккули љойњои нави корї</t>
  </si>
  <si>
    <t>Њиссаи табаќаи миёна</t>
  </si>
  <si>
    <t>КОМПЛЕКСИ ЭНЕРГЕТИКИЮ СЎЗИШВОРИ</t>
  </si>
  <si>
    <t>Истењсоли нерўи барќ дар НБЊ (ТЭС)</t>
  </si>
  <si>
    <t>Талаботи солона ба истењсоли нерўи барќ</t>
  </si>
  <si>
    <t xml:space="preserve">Истењсоли нерўи барќ ба њар сари ањолї </t>
  </si>
  <si>
    <t>аз љумла, хориљї</t>
  </si>
  <si>
    <t xml:space="preserve">Тарифи миёнаи нерўи барќ </t>
  </si>
  <si>
    <t xml:space="preserve">Суръати афзоиши тариф </t>
  </si>
  <si>
    <t>Сармоягузорињои банаќшагирифташуда</t>
  </si>
  <si>
    <t>Истењсоли нерўи барќ</t>
  </si>
  <si>
    <t>млрд. кВт.соат</t>
  </si>
  <si>
    <t>њазор кВт.соат/нафар</t>
  </si>
  <si>
    <t>долл. ИМА</t>
  </si>
  <si>
    <t>НАЌЛИЁТ</t>
  </si>
  <si>
    <t>Боргардиш</t>
  </si>
  <si>
    <t>БАХШИ МОЛИЯ</t>
  </si>
  <si>
    <t xml:space="preserve">Активњои ташкилотњои ќарзї </t>
  </si>
  <si>
    <t>Њиссаи ќарзњои беэътимоди ташкилотњои ќарзї, аз љумла:</t>
  </si>
  <si>
    <t>ташкилотњои молиявии хурд</t>
  </si>
  <si>
    <t xml:space="preserve">Даромаднокии активњои ташкилотњои ќарзї, аз љумла: </t>
  </si>
  <si>
    <t>бонкњо</t>
  </si>
  <si>
    <t>ташкилотњои ќарзї</t>
  </si>
  <si>
    <t>Шумораи ташкилотњои ќарзї ба 100 њазор ањолї</t>
  </si>
  <si>
    <t>адад</t>
  </si>
  <si>
    <t>ПРОЕКСИЯИ ИЉТИМОИИ ИСЛОЊОТИ СОХТОРИ: РУШДИ САРМОЯИ ИНСОНЇ</t>
  </si>
  <si>
    <t>мардон</t>
  </si>
  <si>
    <t>занон</t>
  </si>
  <si>
    <t>Давомнокии пешбинишудаи умр њангоми таваллуд, аз ҷумла:</t>
  </si>
  <si>
    <t>сол</t>
  </si>
  <si>
    <t>Фавти модар ба 100 ҳазор зиндатаваллуд</t>
  </si>
  <si>
    <t>Фавти кӯдакони аз 1 то 5-сола ба 1000 зиндатаваллуд</t>
  </si>
  <si>
    <t>Фавти кӯдакони то 1-сола ба 1000 зиндатаваллуд</t>
  </si>
  <si>
    <t>‰</t>
  </si>
  <si>
    <t>Фарогирии кўдакони аз 3 то 6 сола бо муассисањои тањсилоти томактабї</t>
  </si>
  <si>
    <t>% нисбат ба МММ</t>
  </si>
  <si>
    <t xml:space="preserve">Сатњи таъминот бо манзил </t>
  </si>
  <si>
    <t>м2/нафар</t>
  </si>
  <si>
    <t>Таъсис додани љойњои нави кории доимӣ</t>
  </si>
  <si>
    <t>МАОРИФ ВА ИЛМ</t>
  </si>
  <si>
    <t xml:space="preserve">Ба истифода додани љойњои таълимї дар низоми тањсилот </t>
  </si>
  <si>
    <t>Ба истифодадињии миёнаи солона, њазор адад</t>
  </si>
  <si>
    <t>Сатњи фарогирї бо мактабњои ибтидої ва миёна</t>
  </si>
  <si>
    <t xml:space="preserve">аз љумла духтарон </t>
  </si>
  <si>
    <t>Харољотњои умумї ба соњаи маориф ва илм</t>
  </si>
  <si>
    <t>Таъминоти духтурон ба 10 000 аҳолӣ</t>
  </si>
  <si>
    <t>Шумораи беморони гирифтори ВМНО/БПНМ</t>
  </si>
  <si>
    <t>нафар</t>
  </si>
  <si>
    <t>њамасола, %</t>
  </si>
  <si>
    <t>Њиссаи кормандони тиббиие, ки аз такмили ихтисос гузаштанд</t>
  </si>
  <si>
    <t xml:space="preserve">Шумораи минтаќањое, ки дар низоми тандурустї ба маблаѓгузории сарикасї гузаштанд </t>
  </si>
  <si>
    <t>воњид</t>
  </si>
  <si>
    <t xml:space="preserve">Шумораи озмоишгоњњои бактериологие, ки мутобиќи стандарти тасдиќшуда муљањњаз гардонида шудааст </t>
  </si>
  <si>
    <t xml:space="preserve">Иљрои чорабинињои зидди сурхакон (гул) дар мониторинги бењдошти санитарию эпидемологї </t>
  </si>
  <si>
    <t xml:space="preserve">Миќдори барномањои эњёгарї (реабилитация) дар иттињодњои шахсони маъюб </t>
  </si>
  <si>
    <t>Вазни ќиёси стандарњои љоригардида (Роњнамои клиникї) дар байни беморињо</t>
  </si>
  <si>
    <t xml:space="preserve">Бартараф намудани баъзе сироятњое, ки бо ваксина идорашаванда </t>
  </si>
  <si>
    <t xml:space="preserve">Паст кардани касалињои сирояткунанда </t>
  </si>
  <si>
    <t>шумора/бо %</t>
  </si>
  <si>
    <t>ТАНДУРУСТЇ ВА ҲИФЗИ ИҶТИМОӢ</t>
  </si>
  <si>
    <t xml:space="preserve">Афзоиши њаќиќии нафаќа </t>
  </si>
  <si>
    <t>Афзоиши миёна солона бо %</t>
  </si>
  <si>
    <t xml:space="preserve">Коэффитсиенти ивазкунї </t>
  </si>
  <si>
    <t xml:space="preserve">Љорї намудани кумаки суроѓавии иљтимої </t>
  </si>
  <si>
    <t>% фарогирии минтаќањо</t>
  </si>
  <si>
    <t xml:space="preserve">Њиссаи кормандони иљтимоие, ки аз такмили ихтисос гузаштанд </t>
  </si>
  <si>
    <t>Њиссаи шахсони маъюб, ки воситањои барќарорсозии техникии ёридињанда</t>
  </si>
  <si>
    <t xml:space="preserve">Спетсификатсия ва стандартњои намунавии пешнињоди хизматрасонињо ба ањолии осебпазир тањия шуданд </t>
  </si>
  <si>
    <t xml:space="preserve">Афзоиши андозаи њаќиқии кумакпулї </t>
  </si>
  <si>
    <t>ФАРҲАНГ</t>
  </si>
  <si>
    <t xml:space="preserve">Шумораи чорабинињо оид ба оммавикунонї анъанањо ва иншоотњои мероси фарњангї </t>
  </si>
  <si>
    <t xml:space="preserve">Њиссаи иншоотњои фарњангии дар њолати ќаноатбахш ќарордошта (таъмири асосї талаб намекунад) аз шумораи умумии иншоотњои фарњангї </t>
  </si>
  <si>
    <t xml:space="preserve">Таъминоти маљмўї бо китобхонањо ва муассисањои фарњангию истироњатї </t>
  </si>
  <si>
    <t>ба 100 њаз. ањолї</t>
  </si>
  <si>
    <t xml:space="preserve">Таъминоти маљмўї бо театрњо, осорхонањо, толорњои консертї ва коллективњои филармонї </t>
  </si>
  <si>
    <t xml:space="preserve">Афзоиши шумораи донишљўёне, ки таълими касбї ва олии ба фарњанг алоќамад гирифтаанд </t>
  </si>
  <si>
    <t>Афзоиши миёнаи солона, %</t>
  </si>
  <si>
    <t xml:space="preserve">Хиссаи репертуарњо барои кўдакон ва љавонон аз шумораи умумии спектаклњо (намоишњо) (чорабинињо дар толорњои театр) </t>
  </si>
  <si>
    <t>МУҲИТИ ЗИСТ ВА ЭКОЛОГИЯ</t>
  </si>
  <si>
    <t xml:space="preserve">Фарсудашавии инфрасохтори коммуналї </t>
  </si>
  <si>
    <t>Сатҳи камбизоатӣ</t>
  </si>
  <si>
    <t>БОЗОРИ ИСТЕЪМОЛӢ</t>
  </si>
  <si>
    <t>Гардиши савдои чакана</t>
  </si>
  <si>
    <t>млн.
сомонї</t>
  </si>
  <si>
    <t>Њаљми хизматрасонињои пулакї</t>
  </si>
  <si>
    <t>Суръати афзоиши аҳолӣ</t>
  </si>
  <si>
    <t>Суръати афзоиши МММ</t>
  </si>
  <si>
    <t>Њаљми мањсулоти саноатї</t>
  </si>
  <si>
    <t>Суръати афзоиши ҳаҷми маҳсулоти саноатӣ</t>
  </si>
  <si>
    <t>Дастрасии ањолии шаҳр бо оби нўшокӣ</t>
  </si>
  <si>
    <t>Истехсоли семент, ҳазор тонна</t>
  </si>
  <si>
    <t>Суръати афзоиши истеҳсоли семент</t>
  </si>
  <si>
    <t>Истехсоли семент, млн. донна</t>
  </si>
  <si>
    <t xml:space="preserve">Суръати афзоиши истењсоли хишти сохтмонї </t>
  </si>
  <si>
    <t>Шумораи умумии  занон дар соњањои давлатї</t>
  </si>
  <si>
    <t>аз ҷумла, шумораи занони роњбарикунанда</t>
  </si>
  <si>
    <t>млн кВт.соат</t>
  </si>
  <si>
    <t>Суръати афзоиши тарифҳо</t>
  </si>
  <si>
    <t>Сатњи таъмини ањолї бо газ</t>
  </si>
  <si>
    <t>Сатњи таъмини ањолї бо оби хунук</t>
  </si>
  <si>
    <t>Сатњи таъмини ањолї бо оби гарм</t>
  </si>
  <si>
    <t>Сатњи таъмини ањолї бо гармӣ</t>
  </si>
  <si>
    <t>сент/кВт.соат</t>
  </si>
  <si>
    <t>Боркашонӣ</t>
  </si>
  <si>
    <t>млн. тонна</t>
  </si>
  <si>
    <t>Мусофиркашонӣ</t>
  </si>
  <si>
    <t>млн. мусофир</t>
  </si>
  <si>
    <t>млн. тонна/км</t>
  </si>
  <si>
    <t>млн. мус./км</t>
  </si>
  <si>
    <t>ҲРУ</t>
  </si>
  <si>
    <t>ҲРУ 9 (9.3; 9.5(b))</t>
  </si>
  <si>
    <t xml:space="preserve">2.1.1.1.7. Вориди таљњизоти нав барои истењсоли семент бо тарзи хушк ва сохтмони бинои коргоњи нави сементбарорї дар ЉСК “Сементи Тољик” (60 млн. долл. ИМА) </t>
  </si>
  <si>
    <t>ҲРУ 8 (8.2; 8.3)</t>
  </si>
  <si>
    <t>Сохибкорон</t>
  </si>
  <si>
    <t>ЉСК “Сементи Тољик”</t>
  </si>
  <si>
    <t>ҶДММ "Гермес Тиҷорат"</t>
  </si>
  <si>
    <t>ҶДММ "ЭР-граф"</t>
  </si>
  <si>
    <t>ҶДММ "Солеҳ-2013"</t>
  </si>
  <si>
    <t xml:space="preserve">МИҲД дар шаҳри Душанбе, КВД "Ободонӣ" </t>
  </si>
  <si>
    <t xml:space="preserve"> ЉДММ «Тара»</t>
  </si>
  <si>
    <t>ЉСП “Комбинати гўшту консерва”</t>
  </si>
  <si>
    <t>Фабрикаи шири “Саодат”</t>
  </si>
  <si>
    <t>ЉДММ “Илмию истењсолї”</t>
  </si>
  <si>
    <t>ЉДММ «Тољик-чарм»</t>
  </si>
  <si>
    <t xml:space="preserve">КВД "Коргоҳи Мошинасозӣ" </t>
  </si>
  <si>
    <t>МИҲД дар шаҳри Душанбе, «Заводи протезию ортопедї»</t>
  </si>
  <si>
    <t>МИҲД дар шаҳри Душанбе, КВД "Чеварон"</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</si>
</sst>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_р_."/>
    <numFmt numFmtId="166" formatCode="[$€-2]\ #,##0;[Red]\-[$€-2]\ #,##0"/>
    <numFmt numFmtId="167" formatCode="0.0%"/>
  </numFmts>
  <fonts count="23" x14ac:knownFonts="1">
    <font>
      <sz val="11"/>
      <color theme="1"/>
      <name val="Calibri"/>
      <family val="2"/>
      <charset val="204"/>
      <scheme val="minor"/>
    </font>
    <font>
      <b/>
      <sz val="11"/>
      <color theme="1"/>
      <name val="Calibri"/>
      <family val="2"/>
      <charset val="204"/>
      <scheme val="minor"/>
    </font>
    <font>
      <b/>
      <sz val="10"/>
      <color theme="1"/>
      <name val="Times New Roman Tj"/>
      <family val="1"/>
      <charset val="204"/>
    </font>
    <font>
      <sz val="10"/>
      <color theme="1"/>
      <name val="Times New Roman Tj"/>
      <family val="1"/>
      <charset val="204"/>
    </font>
    <font>
      <sz val="10"/>
      <name val="Times New Roman Tj"/>
      <family val="1"/>
      <charset val="204"/>
    </font>
    <font>
      <sz val="9"/>
      <color indexed="81"/>
      <name val="Tahoma"/>
      <family val="2"/>
      <charset val="204"/>
    </font>
    <font>
      <b/>
      <sz val="9"/>
      <color indexed="81"/>
      <name val="Tahoma"/>
      <family val="2"/>
      <charset val="204"/>
    </font>
    <font>
      <b/>
      <sz val="11"/>
      <color theme="1"/>
      <name val="Times New Roman Tj"/>
      <family val="1"/>
      <charset val="204"/>
    </font>
    <font>
      <sz val="10"/>
      <color rgb="FFFF0000"/>
      <name val="Times New Roman Tj"/>
      <family val="1"/>
      <charset val="204"/>
    </font>
    <font>
      <sz val="10"/>
      <color theme="1"/>
      <name val="Times New Roman"/>
      <family val="1"/>
      <charset val="204"/>
    </font>
    <font>
      <sz val="10"/>
      <name val="Arial"/>
      <family val="2"/>
      <charset val="204"/>
    </font>
    <font>
      <sz val="10"/>
      <color indexed="8"/>
      <name val="Times New Roman Tj"/>
      <family val="1"/>
      <charset val="204"/>
    </font>
    <font>
      <b/>
      <sz val="12"/>
      <color theme="1"/>
      <name val="Times New Roman"/>
      <family val="1"/>
      <charset val="204"/>
    </font>
    <font>
      <sz val="12"/>
      <color theme="1"/>
      <name val="Times New Roman"/>
      <family val="1"/>
      <charset val="204"/>
    </font>
    <font>
      <b/>
      <sz val="14"/>
      <color theme="1"/>
      <name val="Calibri"/>
      <family val="2"/>
      <charset val="204"/>
      <scheme val="minor"/>
    </font>
    <font>
      <sz val="11"/>
      <color theme="1"/>
      <name val="Calibri"/>
      <family val="2"/>
      <charset val="204"/>
      <scheme val="minor"/>
    </font>
    <font>
      <sz val="11"/>
      <color theme="1"/>
      <name val="Times New Roman Tj"/>
      <family val="1"/>
      <charset val="204"/>
    </font>
    <font>
      <sz val="14"/>
      <color theme="1"/>
      <name val="Times New Roman Tj"/>
      <family val="1"/>
      <charset val="204"/>
    </font>
    <font>
      <sz val="14"/>
      <color theme="1"/>
      <name val="Calibri"/>
      <family val="2"/>
      <charset val="204"/>
      <scheme val="minor"/>
    </font>
    <font>
      <i/>
      <sz val="14"/>
      <color theme="1"/>
      <name val="Times New Roman Tj"/>
      <family val="1"/>
      <charset val="204"/>
    </font>
    <font>
      <b/>
      <i/>
      <sz val="14"/>
      <color theme="1"/>
      <name val="Times New Roman Tj"/>
      <family val="1"/>
      <charset val="204"/>
    </font>
    <font>
      <b/>
      <sz val="14"/>
      <color theme="1"/>
      <name val="Times New Roman Tj"/>
      <family val="1"/>
      <charset val="204"/>
    </font>
    <font>
      <sz val="11"/>
      <color theme="1"/>
      <name val="Calibri"/>
      <family val="2"/>
      <charset val="204"/>
    </font>
  </fonts>
  <fills count="9">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Dashed">
        <color indexed="64"/>
      </bottom>
      <diagonal/>
    </border>
    <border>
      <left/>
      <right/>
      <top style="medium">
        <color indexed="64"/>
      </top>
      <bottom style="medium">
        <color indexed="64"/>
      </bottom>
      <diagonal/>
    </border>
    <border>
      <left/>
      <right style="medium">
        <color indexed="64"/>
      </right>
      <top/>
      <bottom style="medium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0" fillId="0" borderId="0"/>
    <xf numFmtId="9" fontId="15" fillId="0" borderId="0" applyFont="0" applyFill="0" applyBorder="0" applyAlignment="0" applyProtection="0"/>
  </cellStyleXfs>
  <cellXfs count="196">
    <xf numFmtId="0" fontId="0" fillId="0" borderId="0" xfId="0"/>
    <xf numFmtId="0" fontId="0" fillId="0" borderId="0" xfId="0" applyAlignment="1">
      <alignment horizontal="center"/>
    </xf>
    <xf numFmtId="0" fontId="1" fillId="0" borderId="0" xfId="0" applyFont="1"/>
    <xf numFmtId="0" fontId="0" fillId="0" borderId="1" xfId="0" applyFont="1" applyBorder="1"/>
    <xf numFmtId="0" fontId="0" fillId="0" borderId="0" xfId="0"/>
    <xf numFmtId="0" fontId="0" fillId="0" borderId="0" xfId="0"/>
    <xf numFmtId="0" fontId="3" fillId="0" borderId="1" xfId="0" applyFont="1" applyBorder="1" applyAlignment="1">
      <alignment horizontal="justify" vertical="center" wrapText="1"/>
    </xf>
    <xf numFmtId="0" fontId="3" fillId="5" borderId="1" xfId="0" applyFont="1" applyFill="1" applyBorder="1" applyAlignment="1">
      <alignment horizontal="left" vertical="center" wrapText="1"/>
    </xf>
    <xf numFmtId="164" fontId="3" fillId="5" borderId="1" xfId="0" applyNumberFormat="1" applyFont="1" applyFill="1" applyBorder="1" applyAlignment="1">
      <alignment horizontal="center" vertical="center" wrapText="1"/>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0" borderId="1" xfId="0" applyFont="1" applyBorder="1" applyAlignment="1">
      <alignment horizontal="center" vertical="center" wrapText="1"/>
    </xf>
    <xf numFmtId="14" fontId="3" fillId="0" borderId="1" xfId="0" applyNumberFormat="1" applyFont="1" applyBorder="1" applyAlignment="1">
      <alignment horizontal="justify" vertical="center" wrapText="1"/>
    </xf>
    <xf numFmtId="0" fontId="3" fillId="0" borderId="1" xfId="0" applyFont="1" applyBorder="1" applyAlignment="1">
      <alignment vertical="top" wrapText="1"/>
    </xf>
    <xf numFmtId="0" fontId="0" fillId="0" borderId="1" xfId="0" applyFont="1" applyBorder="1" applyAlignment="1">
      <alignment wrapText="1"/>
    </xf>
    <xf numFmtId="0" fontId="0" fillId="0" borderId="1" xfId="0" applyBorder="1"/>
    <xf numFmtId="0" fontId="2" fillId="4"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Font="1" applyBorder="1" applyAlignment="1">
      <alignment horizontal="left" vertical="top" wrapText="1"/>
    </xf>
    <xf numFmtId="0" fontId="3" fillId="0" borderId="1" xfId="0" applyFont="1" applyFill="1" applyBorder="1" applyAlignment="1">
      <alignment horizontal="center" vertical="top" wrapText="1"/>
    </xf>
    <xf numFmtId="0" fontId="2"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0" borderId="1" xfId="0" applyFont="1" applyBorder="1" applyAlignment="1">
      <alignment horizontal="center" vertical="top" wrapText="1"/>
    </xf>
    <xf numFmtId="16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left" wrapText="1"/>
    </xf>
    <xf numFmtId="2" fontId="2" fillId="0" borderId="1" xfId="0" applyNumberFormat="1" applyFont="1" applyBorder="1" applyAlignment="1">
      <alignment horizontal="center" vertical="center" wrapText="1"/>
    </xf>
    <xf numFmtId="0" fontId="3" fillId="5" borderId="1" xfId="0" applyFont="1" applyFill="1" applyBorder="1" applyAlignment="1">
      <alignment horizontal="justify"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wrapText="1"/>
    </xf>
    <xf numFmtId="0" fontId="3" fillId="5" borderId="1" xfId="0" applyFont="1" applyFill="1" applyBorder="1" applyAlignment="1">
      <alignment vertical="top" wrapText="1"/>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xf numFmtId="2" fontId="3" fillId="0" borderId="1" xfId="0" applyNumberFormat="1" applyFont="1" applyBorder="1" applyAlignment="1">
      <alignment horizontal="center" vertical="center" wrapText="1"/>
    </xf>
    <xf numFmtId="165" fontId="4" fillId="0" borderId="1" xfId="0" applyNumberFormat="1" applyFont="1" applyFill="1" applyBorder="1" applyAlignment="1">
      <alignment vertical="top" wrapText="1" shrinkToFi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0" borderId="1" xfId="0" applyFont="1" applyFill="1" applyBorder="1" applyAlignment="1">
      <alignment vertical="top" wrapText="1"/>
    </xf>
    <xf numFmtId="16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0" fontId="7" fillId="7" borderId="1" xfId="0" applyFont="1" applyFill="1" applyBorder="1" applyAlignment="1">
      <alignment horizontal="justify" vertical="center" wrapText="1"/>
    </xf>
    <xf numFmtId="0" fontId="7" fillId="7" borderId="1" xfId="0" applyFont="1" applyFill="1" applyBorder="1" applyAlignment="1">
      <alignment horizontal="center" vertical="center" wrapText="1"/>
    </xf>
    <xf numFmtId="2" fontId="7" fillId="7"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6" borderId="1" xfId="0" applyFont="1" applyFill="1" applyBorder="1" applyAlignment="1">
      <alignment horizontal="left" vertical="top" wrapText="1"/>
    </xf>
    <xf numFmtId="164" fontId="3" fillId="0" borderId="1" xfId="0" applyNumberFormat="1" applyFont="1" applyFill="1" applyBorder="1" applyAlignment="1">
      <alignment horizontal="center" vertical="center"/>
    </xf>
    <xf numFmtId="14" fontId="3" fillId="0" borderId="1" xfId="0" applyNumberFormat="1" applyFont="1" applyBorder="1" applyAlignment="1">
      <alignment horizontal="left" vertical="top" wrapText="1"/>
    </xf>
    <xf numFmtId="2" fontId="2" fillId="0" borderId="1" xfId="0" applyNumberFormat="1" applyFont="1" applyFill="1" applyBorder="1" applyAlignment="1">
      <alignment horizontal="center" vertical="center" wrapText="1"/>
    </xf>
    <xf numFmtId="17" fontId="3" fillId="0" borderId="1" xfId="0" applyNumberFormat="1" applyFont="1" applyBorder="1" applyAlignment="1">
      <alignment horizontal="left" vertical="top" wrapText="1"/>
    </xf>
    <xf numFmtId="2"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top" wrapText="1"/>
    </xf>
    <xf numFmtId="166" fontId="3"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0" fontId="0" fillId="0" borderId="5" xfId="0" applyBorder="1"/>
    <xf numFmtId="0" fontId="3" fillId="0" borderId="6" xfId="0" applyFont="1" applyBorder="1" applyAlignment="1">
      <alignment horizontal="justify" vertical="center" wrapText="1"/>
    </xf>
    <xf numFmtId="0" fontId="13" fillId="7" borderId="1" xfId="0" applyFont="1" applyFill="1" applyBorder="1"/>
    <xf numFmtId="0" fontId="13" fillId="7" borderId="1" xfId="0" applyFont="1" applyFill="1" applyBorder="1" applyAlignment="1">
      <alignment horizontal="center"/>
    </xf>
    <xf numFmtId="164" fontId="12" fillId="7" borderId="1" xfId="0" applyNumberFormat="1" applyFont="1" applyFill="1" applyBorder="1" applyAlignment="1">
      <alignment horizontal="center" vertical="center"/>
    </xf>
    <xf numFmtId="164" fontId="14" fillId="0" borderId="0" xfId="0" applyNumberFormat="1" applyFont="1"/>
    <xf numFmtId="0" fontId="16" fillId="0" borderId="1" xfId="0" applyFont="1" applyBorder="1"/>
    <xf numFmtId="0" fontId="16" fillId="0" borderId="1" xfId="0" applyFont="1" applyBorder="1" applyAlignment="1">
      <alignment vertical="top" wrapText="1"/>
    </xf>
    <xf numFmtId="0" fontId="7" fillId="0" borderId="5" xfId="0" applyFont="1" applyBorder="1" applyAlignment="1">
      <alignment horizontal="center" vertical="center"/>
    </xf>
    <xf numFmtId="0" fontId="16" fillId="0" borderId="1" xfId="0" applyFont="1" applyBorder="1" applyAlignment="1">
      <alignment horizontal="left" vertical="top"/>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7" fillId="4" borderId="1" xfId="0" applyFont="1" applyFill="1" applyBorder="1" applyAlignment="1">
      <alignment horizontal="center" vertical="center" wrapText="1"/>
    </xf>
    <xf numFmtId="164" fontId="16" fillId="0" borderId="1" xfId="0" applyNumberFormat="1" applyFont="1" applyBorder="1" applyAlignment="1">
      <alignment horizontal="center" vertical="center"/>
    </xf>
    <xf numFmtId="0" fontId="16" fillId="0" borderId="1" xfId="0" applyFont="1" applyBorder="1" applyAlignment="1">
      <alignment horizontal="left" vertical="top" wrapText="1"/>
    </xf>
    <xf numFmtId="0" fontId="16" fillId="0" borderId="1" xfId="0" applyFont="1" applyBorder="1" applyAlignment="1">
      <alignment horizontal="left" vertical="top" wrapText="1" indent="3"/>
    </xf>
    <xf numFmtId="0" fontId="16" fillId="0" borderId="5" xfId="0" applyFont="1" applyBorder="1"/>
    <xf numFmtId="0" fontId="16" fillId="8" borderId="1" xfId="0" applyFont="1" applyFill="1" applyBorder="1" applyAlignment="1">
      <alignment vertical="top" wrapText="1"/>
    </xf>
    <xf numFmtId="0" fontId="16" fillId="8" borderId="1" xfId="0" applyFont="1" applyFill="1" applyBorder="1" applyAlignment="1">
      <alignment horizontal="center" vertical="center" wrapText="1"/>
    </xf>
    <xf numFmtId="0" fontId="16" fillId="8" borderId="1" xfId="0" applyFont="1" applyFill="1" applyBorder="1" applyAlignment="1">
      <alignment horizontal="center" vertical="center"/>
    </xf>
    <xf numFmtId="164" fontId="16" fillId="8" borderId="1" xfId="0" applyNumberFormat="1" applyFont="1" applyFill="1" applyBorder="1" applyAlignment="1">
      <alignment horizontal="center" vertical="center"/>
    </xf>
    <xf numFmtId="0" fontId="0" fillId="0" borderId="2" xfId="0" applyBorder="1"/>
    <xf numFmtId="0" fontId="16" fillId="0" borderId="10" xfId="0" applyFont="1" applyBorder="1"/>
    <xf numFmtId="0" fontId="16" fillId="8" borderId="2" xfId="0" applyFont="1" applyFill="1" applyBorder="1" applyAlignment="1">
      <alignment vertical="top" wrapText="1"/>
    </xf>
    <xf numFmtId="0" fontId="16" fillId="8" borderId="2" xfId="0" applyFont="1" applyFill="1" applyBorder="1" applyAlignment="1">
      <alignment horizontal="center" vertical="center" wrapText="1"/>
    </xf>
    <xf numFmtId="0" fontId="16" fillId="8" borderId="2" xfId="0" applyFont="1" applyFill="1" applyBorder="1" applyAlignment="1">
      <alignment horizontal="center" vertical="center"/>
    </xf>
    <xf numFmtId="164" fontId="16" fillId="8" borderId="2" xfId="0" applyNumberFormat="1" applyFont="1" applyFill="1" applyBorder="1" applyAlignment="1">
      <alignment horizontal="center" vertical="center"/>
    </xf>
    <xf numFmtId="0" fontId="19" fillId="0" borderId="8" xfId="0" applyFont="1" applyBorder="1" applyAlignment="1">
      <alignment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17" fillId="0" borderId="12" xfId="0" applyFont="1" applyBorder="1" applyAlignment="1">
      <alignment vertical="center" wrapText="1"/>
    </xf>
    <xf numFmtId="0" fontId="17" fillId="0" borderId="14" xfId="0" applyFont="1" applyBorder="1" applyAlignment="1">
      <alignment horizontal="center" vertical="center" wrapText="1"/>
    </xf>
    <xf numFmtId="0" fontId="17" fillId="0" borderId="9" xfId="0" applyFont="1" applyBorder="1" applyAlignment="1">
      <alignment vertical="center" wrapText="1"/>
    </xf>
    <xf numFmtId="0" fontId="17" fillId="0" borderId="11" xfId="0" applyFont="1" applyBorder="1" applyAlignment="1">
      <alignment horizontal="center" vertical="center" wrapText="1"/>
    </xf>
    <xf numFmtId="0" fontId="21" fillId="0" borderId="12" xfId="0" applyFont="1" applyBorder="1" applyAlignment="1">
      <alignment vertical="center" wrapText="1"/>
    </xf>
    <xf numFmtId="0" fontId="21" fillId="0" borderId="14"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1" fillId="0" borderId="1" xfId="0" applyFont="1" applyFill="1" applyBorder="1" applyAlignment="1">
      <alignment horizontal="left" vertical="center"/>
    </xf>
    <xf numFmtId="164" fontId="1"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16" fillId="0" borderId="1" xfId="0" applyFont="1" applyBorder="1" applyAlignment="1">
      <alignment horizontal="left" indent="3"/>
    </xf>
    <xf numFmtId="0" fontId="16" fillId="0" borderId="1" xfId="0" applyFont="1" applyBorder="1" applyAlignment="1">
      <alignment horizontal="left" vertical="top" indent="3"/>
    </xf>
    <xf numFmtId="0" fontId="22" fillId="0" borderId="1" xfId="0" applyFont="1" applyBorder="1" applyAlignment="1">
      <alignment horizontal="center" vertical="center"/>
    </xf>
    <xf numFmtId="0" fontId="7" fillId="0" borderId="1" xfId="0" applyFont="1" applyBorder="1" applyAlignment="1">
      <alignment horizontal="left" vertical="center"/>
    </xf>
    <xf numFmtId="0" fontId="16" fillId="0" borderId="1" xfId="0" applyFont="1" applyBorder="1" applyAlignment="1">
      <alignment horizontal="left" vertical="center"/>
    </xf>
    <xf numFmtId="164" fontId="16" fillId="0" borderId="1" xfId="0" applyNumberFormat="1" applyFont="1" applyBorder="1" applyAlignment="1">
      <alignment horizontal="center" vertical="center" wrapText="1"/>
    </xf>
    <xf numFmtId="164" fontId="16" fillId="0" borderId="1" xfId="2" applyNumberFormat="1" applyFont="1" applyBorder="1" applyAlignment="1">
      <alignment horizontal="center" vertical="center"/>
    </xf>
    <xf numFmtId="164" fontId="16" fillId="8" borderId="1" xfId="2" applyNumberFormat="1" applyFont="1" applyFill="1" applyBorder="1" applyAlignment="1">
      <alignment horizontal="center" vertical="center"/>
    </xf>
    <xf numFmtId="0" fontId="16" fillId="8" borderId="1" xfId="0" applyFont="1" applyFill="1" applyBorder="1" applyAlignment="1">
      <alignment horizontal="left" vertical="top" wrapText="1"/>
    </xf>
    <xf numFmtId="164" fontId="16" fillId="8"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5"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5" borderId="1"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167" fontId="0" fillId="0" borderId="0" xfId="2" applyNumberFormat="1" applyFont="1" applyAlignment="1">
      <alignment horizontal="center" vertical="center"/>
    </xf>
    <xf numFmtId="164" fontId="0" fillId="0" borderId="1" xfId="0" applyNumberFormat="1" applyBorder="1" applyAlignment="1"/>
    <xf numFmtId="0" fontId="16" fillId="0" borderId="2" xfId="0" applyFont="1" applyBorder="1"/>
    <xf numFmtId="0" fontId="16" fillId="0" borderId="2" xfId="0" applyFont="1" applyBorder="1" applyAlignment="1">
      <alignment vertical="top" wrapText="1"/>
    </xf>
    <xf numFmtId="0" fontId="16" fillId="0" borderId="2" xfId="0" applyFont="1" applyBorder="1" applyAlignment="1">
      <alignment horizontal="center" vertical="center" wrapText="1"/>
    </xf>
    <xf numFmtId="0" fontId="16" fillId="0" borderId="4" xfId="0" applyFont="1" applyBorder="1"/>
    <xf numFmtId="0" fontId="0" fillId="0" borderId="4" xfId="0" applyBorder="1"/>
    <xf numFmtId="0" fontId="16" fillId="0" borderId="1" xfId="0" applyFont="1" applyBorder="1" applyAlignment="1">
      <alignment wrapText="1"/>
    </xf>
    <xf numFmtId="164" fontId="16" fillId="0" borderId="2" xfId="0" applyNumberFormat="1" applyFont="1" applyBorder="1" applyAlignment="1">
      <alignment horizontal="center" vertical="center"/>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12" fillId="7" borderId="5" xfId="0" applyFont="1" applyFill="1" applyBorder="1" applyAlignment="1">
      <alignment horizontal="right"/>
    </xf>
    <xf numFmtId="0" fontId="12" fillId="7" borderId="7" xfId="0" applyFont="1" applyFill="1" applyBorder="1" applyAlignment="1">
      <alignment horizontal="right"/>
    </xf>
    <xf numFmtId="0" fontId="12" fillId="7" borderId="6" xfId="0" applyFont="1" applyFill="1" applyBorder="1" applyAlignment="1">
      <alignment horizontal="right"/>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7" fillId="7" borderId="1" xfId="0" applyFont="1" applyFill="1" applyBorder="1" applyAlignment="1">
      <alignment horizontal="right" vertical="top" wrapText="1"/>
    </xf>
    <xf numFmtId="0" fontId="3" fillId="5" borderId="1" xfId="0" applyFont="1" applyFill="1" applyBorder="1" applyAlignment="1">
      <alignment horizontal="left" vertical="top"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7" fillId="7" borderId="1" xfId="0" applyFont="1" applyFill="1" applyBorder="1" applyAlignment="1">
      <alignment horizontal="righ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7" fillId="0" borderId="1" xfId="0" applyFont="1" applyBorder="1" applyAlignment="1">
      <alignment horizontal="right" vertical="center" wrapText="1"/>
    </xf>
    <xf numFmtId="0" fontId="3" fillId="0" borderId="1" xfId="0" applyFont="1" applyFill="1" applyBorder="1" applyAlignment="1">
      <alignment horizontal="left" vertical="top" wrapText="1"/>
    </xf>
    <xf numFmtId="0" fontId="3" fillId="5"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left" vertical="center"/>
    </xf>
    <xf numFmtId="0" fontId="7" fillId="4" borderId="1" xfId="0" applyFont="1" applyFill="1" applyBorder="1" applyAlignment="1">
      <alignment horizontal="center" vertical="center" wrapText="1"/>
    </xf>
    <xf numFmtId="0" fontId="7" fillId="0" borderId="5" xfId="0" applyFont="1" applyBorder="1" applyAlignment="1">
      <alignment horizontal="left"/>
    </xf>
    <xf numFmtId="0" fontId="7" fillId="0" borderId="7" xfId="0" applyFont="1" applyBorder="1" applyAlignment="1">
      <alignment horizontal="left"/>
    </xf>
    <xf numFmtId="0" fontId="7" fillId="0" borderId="6" xfId="0" applyFont="1" applyBorder="1" applyAlignment="1">
      <alignment horizontal="left"/>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3" fillId="6" borderId="1" xfId="0" applyFont="1" applyFill="1" applyBorder="1" applyAlignment="1">
      <alignment horizontal="center" vertical="top" wrapText="1"/>
    </xf>
    <xf numFmtId="0" fontId="3" fillId="6" borderId="1" xfId="0" applyFont="1" applyFill="1" applyBorder="1" applyAlignment="1">
      <alignment horizontal="justify" vertical="center" wrapText="1"/>
    </xf>
    <xf numFmtId="164" fontId="3"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6" borderId="1" xfId="0" applyFill="1" applyBorder="1"/>
    <xf numFmtId="0" fontId="7" fillId="6" borderId="1" xfId="0" applyFont="1" applyFill="1" applyBorder="1" applyAlignment="1">
      <alignment horizontal="center" vertical="center" wrapText="1"/>
    </xf>
    <xf numFmtId="164" fontId="7" fillId="6" borderId="1" xfId="0" applyNumberFormat="1" applyFont="1" applyFill="1" applyBorder="1" applyAlignment="1">
      <alignment horizontal="center" vertical="center" wrapText="1"/>
    </xf>
  </cellXfs>
  <cellStyles count="3">
    <cellStyle name="Normal_Таблица 4. ПГИ 2004 - 2006" xfId="1"/>
    <cellStyle name="Обычный" xfId="0" builtinId="0"/>
    <cellStyle name="Процентный"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87"/>
  <sheetViews>
    <sheetView tabSelected="1" topLeftCell="E1" zoomScaleNormal="100" workbookViewId="0">
      <pane ySplit="2" topLeftCell="A19" activePane="bottomLeft" state="frozen"/>
      <selection pane="bottomLeft" activeCell="R20" sqref="R20"/>
    </sheetView>
  </sheetViews>
  <sheetFormatPr defaultRowHeight="15" x14ac:dyDescent="0.25"/>
  <cols>
    <col min="1" max="1" width="2.5703125" customWidth="1"/>
    <col min="2" max="2" width="15.140625" customWidth="1"/>
    <col min="3" max="3" width="16.140625" customWidth="1"/>
    <col min="4" max="4" width="14" style="5" customWidth="1"/>
    <col min="5" max="5" width="31.5703125" customWidth="1"/>
    <col min="6" max="6" width="14.5703125" customWidth="1"/>
    <col min="16" max="16" width="12.140625" style="2" customWidth="1"/>
    <col min="17" max="17" width="11.85546875" customWidth="1"/>
    <col min="18" max="18" width="10.85546875" customWidth="1"/>
    <col min="19" max="21" width="9.140625" style="1"/>
  </cols>
  <sheetData>
    <row r="1" spans="1:21" ht="37.5" customHeight="1" x14ac:dyDescent="0.25">
      <c r="A1" s="21"/>
      <c r="B1" s="172" t="s">
        <v>0</v>
      </c>
      <c r="C1" s="172" t="s">
        <v>1</v>
      </c>
      <c r="D1" s="145" t="s">
        <v>779</v>
      </c>
      <c r="E1" s="172" t="s">
        <v>2</v>
      </c>
      <c r="F1" s="172" t="s">
        <v>24</v>
      </c>
      <c r="G1" s="172">
        <v>2017</v>
      </c>
      <c r="H1" s="172">
        <v>2018</v>
      </c>
      <c r="I1" s="172">
        <v>2019</v>
      </c>
      <c r="J1" s="172">
        <v>2020</v>
      </c>
      <c r="K1" s="172">
        <v>2021</v>
      </c>
      <c r="L1" s="172">
        <v>2022</v>
      </c>
      <c r="M1" s="172">
        <v>2023</v>
      </c>
      <c r="N1" s="172">
        <v>2024</v>
      </c>
      <c r="O1" s="172">
        <v>2025</v>
      </c>
      <c r="P1" s="172" t="s">
        <v>3</v>
      </c>
      <c r="Q1" s="172" t="s">
        <v>4</v>
      </c>
      <c r="R1" s="172" t="s">
        <v>6</v>
      </c>
      <c r="S1" s="172" t="s">
        <v>5</v>
      </c>
      <c r="T1" s="172"/>
      <c r="U1" s="172"/>
    </row>
    <row r="2" spans="1:21" ht="25.5" x14ac:dyDescent="0.25">
      <c r="A2" s="21"/>
      <c r="B2" s="172"/>
      <c r="C2" s="172"/>
      <c r="D2" s="146"/>
      <c r="E2" s="172"/>
      <c r="F2" s="172"/>
      <c r="G2" s="172"/>
      <c r="H2" s="172"/>
      <c r="I2" s="172"/>
      <c r="J2" s="172"/>
      <c r="K2" s="172"/>
      <c r="L2" s="172"/>
      <c r="M2" s="172"/>
      <c r="N2" s="172"/>
      <c r="O2" s="172"/>
      <c r="P2" s="172"/>
      <c r="Q2" s="172"/>
      <c r="R2" s="172"/>
      <c r="S2" s="22" t="s">
        <v>268</v>
      </c>
      <c r="T2" s="22" t="s">
        <v>6</v>
      </c>
      <c r="U2" s="22" t="s">
        <v>7</v>
      </c>
    </row>
    <row r="3" spans="1:21" x14ac:dyDescent="0.25">
      <c r="A3" s="21"/>
      <c r="B3" s="158" t="s">
        <v>8</v>
      </c>
      <c r="C3" s="158"/>
      <c r="D3" s="158"/>
      <c r="E3" s="158"/>
      <c r="F3" s="158"/>
      <c r="G3" s="158"/>
      <c r="H3" s="158"/>
      <c r="I3" s="158"/>
      <c r="J3" s="158"/>
      <c r="K3" s="158"/>
      <c r="L3" s="158"/>
      <c r="M3" s="158"/>
      <c r="N3" s="158"/>
      <c r="O3" s="158"/>
      <c r="P3" s="158"/>
      <c r="Q3" s="158"/>
      <c r="R3" s="158"/>
      <c r="S3" s="158"/>
      <c r="T3" s="158"/>
      <c r="U3" s="158"/>
    </row>
    <row r="4" spans="1:21" x14ac:dyDescent="0.25">
      <c r="A4" s="21"/>
      <c r="B4" s="159" t="s">
        <v>9</v>
      </c>
      <c r="C4" s="159"/>
      <c r="D4" s="159"/>
      <c r="E4" s="159"/>
      <c r="F4" s="159"/>
      <c r="G4" s="159"/>
      <c r="H4" s="159"/>
      <c r="I4" s="159"/>
      <c r="J4" s="159"/>
      <c r="K4" s="159"/>
      <c r="L4" s="159"/>
      <c r="M4" s="159"/>
      <c r="N4" s="159"/>
      <c r="O4" s="159"/>
      <c r="P4" s="159"/>
      <c r="Q4" s="159"/>
      <c r="R4" s="159"/>
      <c r="S4" s="159"/>
      <c r="T4" s="159"/>
      <c r="U4" s="159"/>
    </row>
    <row r="5" spans="1:21" ht="64.5" customHeight="1" x14ac:dyDescent="0.25">
      <c r="A5" s="21"/>
      <c r="B5" s="166" t="s">
        <v>263</v>
      </c>
      <c r="C5" s="166" t="s">
        <v>264</v>
      </c>
      <c r="D5" s="147" t="s">
        <v>780</v>
      </c>
      <c r="E5" s="24" t="s">
        <v>265</v>
      </c>
      <c r="F5" s="13"/>
      <c r="G5" s="13"/>
      <c r="H5" s="13">
        <v>1.1000000000000001</v>
      </c>
      <c r="I5" s="13"/>
      <c r="J5" s="13"/>
      <c r="K5" s="13"/>
      <c r="L5" s="13"/>
      <c r="M5" s="13"/>
      <c r="N5" s="13"/>
      <c r="O5" s="13"/>
      <c r="P5" s="46">
        <f>SUM(G5:O5)</f>
        <v>1.1000000000000001</v>
      </c>
      <c r="Q5" s="189" t="s">
        <v>788</v>
      </c>
      <c r="R5" s="190"/>
      <c r="S5" s="191">
        <v>1.1000000000000001</v>
      </c>
      <c r="T5" s="192"/>
      <c r="U5" s="192"/>
    </row>
    <row r="6" spans="1:21" s="5" customFormat="1" ht="38.25" x14ac:dyDescent="0.25">
      <c r="A6" s="21"/>
      <c r="B6" s="166"/>
      <c r="C6" s="166"/>
      <c r="D6" s="148"/>
      <c r="E6" s="24" t="s">
        <v>266</v>
      </c>
      <c r="F6" s="13"/>
      <c r="G6" s="13">
        <v>0.5</v>
      </c>
      <c r="H6" s="13">
        <v>1.2</v>
      </c>
      <c r="I6" s="13"/>
      <c r="J6" s="13"/>
      <c r="K6" s="13"/>
      <c r="L6" s="13"/>
      <c r="M6" s="13"/>
      <c r="N6" s="13"/>
      <c r="O6" s="13"/>
      <c r="P6" s="46">
        <f t="shared" ref="P6:P56" si="0">SUM(G6:O6)</f>
        <v>1.7</v>
      </c>
      <c r="Q6" s="189" t="s">
        <v>783</v>
      </c>
      <c r="R6" s="190"/>
      <c r="S6" s="193"/>
      <c r="T6" s="192"/>
      <c r="U6" s="191">
        <v>1.7</v>
      </c>
    </row>
    <row r="7" spans="1:21" s="5" customFormat="1" ht="38.25" x14ac:dyDescent="0.25">
      <c r="A7" s="21"/>
      <c r="B7" s="166"/>
      <c r="C7" s="166"/>
      <c r="D7" s="148"/>
      <c r="E7" s="15" t="s">
        <v>267</v>
      </c>
      <c r="F7" s="13"/>
      <c r="G7" s="14"/>
      <c r="H7" s="45">
        <v>2</v>
      </c>
      <c r="I7" s="45">
        <v>4</v>
      </c>
      <c r="J7" s="45"/>
      <c r="K7" s="45"/>
      <c r="L7" s="45"/>
      <c r="M7" s="45"/>
      <c r="N7" s="45"/>
      <c r="O7" s="45"/>
      <c r="P7" s="47">
        <f t="shared" si="0"/>
        <v>6</v>
      </c>
      <c r="Q7" s="189" t="s">
        <v>787</v>
      </c>
      <c r="R7" s="190"/>
      <c r="S7" s="193"/>
      <c r="T7" s="192"/>
      <c r="U7" s="191">
        <v>6</v>
      </c>
    </row>
    <row r="8" spans="1:21" s="5" customFormat="1" ht="38.25" x14ac:dyDescent="0.25">
      <c r="A8" s="21"/>
      <c r="B8" s="166"/>
      <c r="C8" s="166"/>
      <c r="D8" s="148"/>
      <c r="E8" s="15" t="s">
        <v>269</v>
      </c>
      <c r="F8" s="13"/>
      <c r="G8" s="13"/>
      <c r="H8" s="13">
        <v>1.6</v>
      </c>
      <c r="I8" s="13"/>
      <c r="J8" s="13"/>
      <c r="K8" s="13"/>
      <c r="L8" s="13"/>
      <c r="M8" s="13"/>
      <c r="N8" s="13"/>
      <c r="O8" s="13"/>
      <c r="P8" s="46">
        <f t="shared" si="0"/>
        <v>1.6</v>
      </c>
      <c r="Q8" s="189" t="s">
        <v>786</v>
      </c>
      <c r="R8" s="190"/>
      <c r="S8" s="193"/>
      <c r="T8" s="192"/>
      <c r="U8" s="191">
        <v>1.6</v>
      </c>
    </row>
    <row r="9" spans="1:21" s="5" customFormat="1" ht="51" x14ac:dyDescent="0.25">
      <c r="A9" s="21"/>
      <c r="B9" s="166"/>
      <c r="C9" s="166"/>
      <c r="D9" s="148"/>
      <c r="E9" s="15" t="s">
        <v>270</v>
      </c>
      <c r="F9" s="13"/>
      <c r="G9" s="13">
        <v>0.3</v>
      </c>
      <c r="H9" s="13">
        <v>0.5</v>
      </c>
      <c r="I9" s="13"/>
      <c r="J9" s="13"/>
      <c r="K9" s="13"/>
      <c r="L9" s="13"/>
      <c r="M9" s="13"/>
      <c r="N9" s="13"/>
      <c r="O9" s="13"/>
      <c r="P9" s="46">
        <f t="shared" si="0"/>
        <v>0.8</v>
      </c>
      <c r="Q9" s="189" t="s">
        <v>785</v>
      </c>
      <c r="R9" s="190"/>
      <c r="S9" s="193"/>
      <c r="T9" s="192"/>
      <c r="U9" s="191">
        <v>0.8</v>
      </c>
    </row>
    <row r="10" spans="1:21" s="5" customFormat="1" ht="51" x14ac:dyDescent="0.25">
      <c r="A10" s="21"/>
      <c r="B10" s="166"/>
      <c r="C10" s="166"/>
      <c r="D10" s="148"/>
      <c r="E10" s="15" t="s">
        <v>271</v>
      </c>
      <c r="F10" s="13"/>
      <c r="G10" s="45">
        <v>8</v>
      </c>
      <c r="H10" s="45">
        <v>12</v>
      </c>
      <c r="I10" s="45"/>
      <c r="J10" s="45"/>
      <c r="K10" s="45"/>
      <c r="L10" s="45"/>
      <c r="M10" s="45"/>
      <c r="N10" s="45"/>
      <c r="O10" s="45"/>
      <c r="P10" s="47">
        <f t="shared" si="0"/>
        <v>20</v>
      </c>
      <c r="Q10" s="189" t="s">
        <v>252</v>
      </c>
      <c r="R10" s="190"/>
      <c r="S10" s="191">
        <v>20</v>
      </c>
      <c r="T10" s="192"/>
      <c r="U10" s="192"/>
    </row>
    <row r="11" spans="1:21" s="5" customFormat="1" ht="76.5" x14ac:dyDescent="0.25">
      <c r="A11" s="21"/>
      <c r="B11" s="166"/>
      <c r="C11" s="166"/>
      <c r="D11" s="148"/>
      <c r="E11" s="15" t="s">
        <v>781</v>
      </c>
      <c r="F11" s="13"/>
      <c r="G11" s="13"/>
      <c r="H11" s="13"/>
      <c r="I11" s="45">
        <v>35</v>
      </c>
      <c r="J11" s="45">
        <v>49</v>
      </c>
      <c r="K11" s="45">
        <v>59</v>
      </c>
      <c r="L11" s="45">
        <v>67</v>
      </c>
      <c r="M11" s="45">
        <v>79</v>
      </c>
      <c r="N11" s="45">
        <v>98</v>
      </c>
      <c r="O11" s="45">
        <v>141</v>
      </c>
      <c r="P11" s="47">
        <f t="shared" si="0"/>
        <v>528</v>
      </c>
      <c r="Q11" s="189" t="s">
        <v>784</v>
      </c>
      <c r="R11" s="190"/>
      <c r="S11" s="191">
        <v>528</v>
      </c>
      <c r="T11" s="192"/>
      <c r="U11" s="192"/>
    </row>
    <row r="12" spans="1:21" s="5" customFormat="1" ht="51" x14ac:dyDescent="0.25">
      <c r="A12" s="21"/>
      <c r="B12" s="166"/>
      <c r="C12" s="166"/>
      <c r="D12" s="148"/>
      <c r="E12" s="15" t="s">
        <v>303</v>
      </c>
      <c r="F12" s="13"/>
      <c r="G12" s="45">
        <v>1.3</v>
      </c>
      <c r="H12" s="45">
        <v>1.5</v>
      </c>
      <c r="I12" s="13"/>
      <c r="J12" s="13"/>
      <c r="K12" s="13"/>
      <c r="L12" s="13"/>
      <c r="M12" s="13"/>
      <c r="N12" s="13"/>
      <c r="O12" s="13"/>
      <c r="P12" s="46">
        <f t="shared" si="0"/>
        <v>2.8</v>
      </c>
      <c r="Q12" s="189" t="s">
        <v>789</v>
      </c>
      <c r="R12" s="190"/>
      <c r="S12" s="193"/>
      <c r="T12" s="192"/>
      <c r="U12" s="191">
        <v>2.8</v>
      </c>
    </row>
    <row r="13" spans="1:21" s="5" customFormat="1" ht="51" x14ac:dyDescent="0.25">
      <c r="A13" s="21"/>
      <c r="B13" s="166"/>
      <c r="C13" s="166"/>
      <c r="D13" s="148"/>
      <c r="E13" s="15" t="s">
        <v>304</v>
      </c>
      <c r="F13" s="13"/>
      <c r="G13" s="45">
        <v>0.5</v>
      </c>
      <c r="H13" s="45">
        <v>1.9</v>
      </c>
      <c r="I13" s="13"/>
      <c r="J13" s="13"/>
      <c r="K13" s="13"/>
      <c r="L13" s="13"/>
      <c r="M13" s="13"/>
      <c r="N13" s="13"/>
      <c r="O13" s="13"/>
      <c r="P13" s="46">
        <f t="shared" si="0"/>
        <v>2.4</v>
      </c>
      <c r="Q13" s="189" t="s">
        <v>790</v>
      </c>
      <c r="R13" s="190"/>
      <c r="S13" s="193"/>
      <c r="T13" s="192"/>
      <c r="U13" s="191">
        <v>2.4</v>
      </c>
    </row>
    <row r="14" spans="1:21" s="5" customFormat="1" ht="51" x14ac:dyDescent="0.25">
      <c r="A14" s="21"/>
      <c r="B14" s="166"/>
      <c r="C14" s="166"/>
      <c r="D14" s="148"/>
      <c r="E14" s="15" t="s">
        <v>305</v>
      </c>
      <c r="F14" s="13"/>
      <c r="G14" s="45"/>
      <c r="H14" s="45">
        <v>0.2</v>
      </c>
      <c r="I14" s="13">
        <v>0.4</v>
      </c>
      <c r="J14" s="13">
        <v>0.9</v>
      </c>
      <c r="K14" s="13"/>
      <c r="L14" s="13"/>
      <c r="M14" s="13"/>
      <c r="N14" s="13"/>
      <c r="O14" s="13"/>
      <c r="P14" s="46">
        <f t="shared" si="0"/>
        <v>1.5</v>
      </c>
      <c r="Q14" s="189" t="s">
        <v>791</v>
      </c>
      <c r="R14" s="190"/>
      <c r="S14" s="193"/>
      <c r="T14" s="192"/>
      <c r="U14" s="191">
        <v>1.5</v>
      </c>
    </row>
    <row r="15" spans="1:21" s="5" customFormat="1" ht="38.25" x14ac:dyDescent="0.25">
      <c r="A15" s="21"/>
      <c r="B15" s="166"/>
      <c r="C15" s="166"/>
      <c r="D15" s="148"/>
      <c r="E15" s="15" t="s">
        <v>306</v>
      </c>
      <c r="F15" s="13"/>
      <c r="G15" s="13"/>
      <c r="H15" s="13"/>
      <c r="I15" s="13"/>
      <c r="J15" s="13">
        <v>0.2</v>
      </c>
      <c r="K15" s="13">
        <v>0.2</v>
      </c>
      <c r="L15" s="13">
        <v>0.2</v>
      </c>
      <c r="M15" s="13">
        <v>0.2</v>
      </c>
      <c r="N15" s="13">
        <v>0.2</v>
      </c>
      <c r="O15" s="13">
        <v>0.4</v>
      </c>
      <c r="P15" s="46">
        <f t="shared" si="0"/>
        <v>1.4</v>
      </c>
      <c r="Q15" s="189" t="s">
        <v>792</v>
      </c>
      <c r="R15" s="190"/>
      <c r="S15" s="193"/>
      <c r="T15" s="192"/>
      <c r="U15" s="191">
        <v>1.4</v>
      </c>
    </row>
    <row r="16" spans="1:21" s="5" customFormat="1" ht="38.25" x14ac:dyDescent="0.25">
      <c r="A16" s="21"/>
      <c r="B16" s="166"/>
      <c r="C16" s="166"/>
      <c r="D16" s="148"/>
      <c r="E16" s="15" t="s">
        <v>307</v>
      </c>
      <c r="F16" s="13"/>
      <c r="G16" s="13">
        <v>0.3</v>
      </c>
      <c r="H16" s="13">
        <v>0.6</v>
      </c>
      <c r="I16" s="13"/>
      <c r="J16" s="13"/>
      <c r="K16" s="13"/>
      <c r="L16" s="13"/>
      <c r="M16" s="13"/>
      <c r="N16" s="13"/>
      <c r="O16" s="13"/>
      <c r="P16" s="46">
        <f t="shared" si="0"/>
        <v>0.89999999999999991</v>
      </c>
      <c r="Q16" s="189" t="s">
        <v>793</v>
      </c>
      <c r="R16" s="190"/>
      <c r="S16" s="193"/>
      <c r="T16" s="192"/>
      <c r="U16" s="191">
        <v>0.89999999999999991</v>
      </c>
    </row>
    <row r="17" spans="1:21" s="5" customFormat="1" ht="63.75" x14ac:dyDescent="0.25">
      <c r="A17" s="21"/>
      <c r="B17" s="166"/>
      <c r="C17" s="166"/>
      <c r="D17" s="149"/>
      <c r="E17" s="15" t="s">
        <v>308</v>
      </c>
      <c r="F17" s="13"/>
      <c r="G17" s="13">
        <v>3.1</v>
      </c>
      <c r="H17" s="13">
        <v>3.2</v>
      </c>
      <c r="I17" s="13"/>
      <c r="J17" s="14"/>
      <c r="K17" s="13"/>
      <c r="L17" s="13"/>
      <c r="M17" s="13"/>
      <c r="N17" s="13"/>
      <c r="O17" s="13"/>
      <c r="P17" s="46">
        <f t="shared" si="0"/>
        <v>6.3000000000000007</v>
      </c>
      <c r="Q17" s="189" t="s">
        <v>783</v>
      </c>
      <c r="R17" s="190"/>
      <c r="S17" s="193"/>
      <c r="T17" s="192"/>
      <c r="U17" s="191">
        <v>6.3000000000000007</v>
      </c>
    </row>
    <row r="18" spans="1:21" s="5" customFormat="1" ht="51" x14ac:dyDescent="0.25">
      <c r="A18" s="21"/>
      <c r="B18" s="166"/>
      <c r="C18" s="166" t="s">
        <v>272</v>
      </c>
      <c r="D18" s="147" t="s">
        <v>782</v>
      </c>
      <c r="E18" s="15" t="s">
        <v>309</v>
      </c>
      <c r="F18" s="13"/>
      <c r="G18" s="45">
        <v>0.2</v>
      </c>
      <c r="H18" s="45">
        <v>0.4</v>
      </c>
      <c r="I18" s="45">
        <v>0.6</v>
      </c>
      <c r="J18" s="45">
        <v>1</v>
      </c>
      <c r="K18" s="13"/>
      <c r="L18" s="13"/>
      <c r="M18" s="13"/>
      <c r="N18" s="13"/>
      <c r="O18" s="13"/>
      <c r="P18" s="46">
        <f t="shared" si="0"/>
        <v>2.2000000000000002</v>
      </c>
      <c r="Q18" s="189" t="s">
        <v>794</v>
      </c>
      <c r="R18" s="190"/>
      <c r="S18" s="191">
        <v>2.2000000000000002</v>
      </c>
      <c r="T18" s="192"/>
      <c r="U18" s="192"/>
    </row>
    <row r="19" spans="1:21" s="5" customFormat="1" ht="76.5" x14ac:dyDescent="0.25">
      <c r="A19" s="21"/>
      <c r="B19" s="166"/>
      <c r="C19" s="166"/>
      <c r="D19" s="148"/>
      <c r="E19" s="15" t="s">
        <v>310</v>
      </c>
      <c r="F19" s="13"/>
      <c r="G19" s="13">
        <v>0.2</v>
      </c>
      <c r="H19" s="13">
        <v>0.4</v>
      </c>
      <c r="I19" s="13">
        <v>0.7</v>
      </c>
      <c r="J19" s="13">
        <v>0.3</v>
      </c>
      <c r="K19" s="13"/>
      <c r="L19" s="13"/>
      <c r="M19" s="13"/>
      <c r="N19" s="13"/>
      <c r="O19" s="13"/>
      <c r="P19" s="46">
        <f t="shared" si="0"/>
        <v>1.6</v>
      </c>
      <c r="Q19" s="189" t="s">
        <v>252</v>
      </c>
      <c r="R19" s="190"/>
      <c r="S19" s="191">
        <v>1.6</v>
      </c>
      <c r="T19" s="192"/>
      <c r="U19" s="192"/>
    </row>
    <row r="20" spans="1:21" s="5" customFormat="1" ht="76.5" x14ac:dyDescent="0.25">
      <c r="A20" s="21"/>
      <c r="B20" s="166"/>
      <c r="C20" s="166"/>
      <c r="D20" s="148"/>
      <c r="E20" s="15" t="s">
        <v>311</v>
      </c>
      <c r="F20" s="13"/>
      <c r="G20" s="13"/>
      <c r="H20" s="13">
        <v>0.5</v>
      </c>
      <c r="I20" s="13">
        <v>0.7</v>
      </c>
      <c r="J20" s="13">
        <v>1.2</v>
      </c>
      <c r="K20" s="13"/>
      <c r="L20" s="13"/>
      <c r="M20" s="13"/>
      <c r="N20" s="13"/>
      <c r="O20" s="13"/>
      <c r="P20" s="46">
        <f t="shared" si="0"/>
        <v>2.4</v>
      </c>
      <c r="Q20" s="189" t="s">
        <v>795</v>
      </c>
      <c r="R20" s="190"/>
      <c r="S20" s="191">
        <v>2.4</v>
      </c>
      <c r="T20" s="192"/>
      <c r="U20" s="192"/>
    </row>
    <row r="21" spans="1:21" s="5" customFormat="1" ht="63.75" x14ac:dyDescent="0.25">
      <c r="A21" s="21"/>
      <c r="B21" s="166"/>
      <c r="C21" s="166"/>
      <c r="D21" s="149"/>
      <c r="E21" s="15" t="s">
        <v>312</v>
      </c>
      <c r="F21" s="13"/>
      <c r="G21" s="13"/>
      <c r="H21" s="13"/>
      <c r="I21" s="45">
        <v>26</v>
      </c>
      <c r="J21" s="45">
        <v>40</v>
      </c>
      <c r="K21" s="45"/>
      <c r="L21" s="45"/>
      <c r="M21" s="45"/>
      <c r="N21" s="45"/>
      <c r="O21" s="45"/>
      <c r="P21" s="47">
        <f t="shared" si="0"/>
        <v>66</v>
      </c>
      <c r="Q21" s="189" t="s">
        <v>796</v>
      </c>
      <c r="R21" s="190"/>
      <c r="S21" s="191">
        <v>66</v>
      </c>
      <c r="T21" s="192"/>
      <c r="U21" s="192"/>
    </row>
    <row r="22" spans="1:21" s="5" customFormat="1" x14ac:dyDescent="0.25">
      <c r="A22" s="21"/>
      <c r="B22" s="156" t="s">
        <v>33</v>
      </c>
      <c r="C22" s="156"/>
      <c r="D22" s="156"/>
      <c r="E22" s="156"/>
      <c r="F22" s="156"/>
      <c r="G22" s="53">
        <f>SUM(G5:G21)</f>
        <v>14.4</v>
      </c>
      <c r="H22" s="53">
        <f t="shared" ref="H22:O22" si="1">SUM(H5:H21)</f>
        <v>27.099999999999994</v>
      </c>
      <c r="I22" s="53">
        <f t="shared" si="1"/>
        <v>67.400000000000006</v>
      </c>
      <c r="J22" s="53">
        <f t="shared" si="1"/>
        <v>92.6</v>
      </c>
      <c r="K22" s="53">
        <f t="shared" si="1"/>
        <v>59.2</v>
      </c>
      <c r="L22" s="53">
        <f t="shared" si="1"/>
        <v>67.2</v>
      </c>
      <c r="M22" s="53">
        <f t="shared" si="1"/>
        <v>79.2</v>
      </c>
      <c r="N22" s="53">
        <f t="shared" si="1"/>
        <v>98.2</v>
      </c>
      <c r="O22" s="53">
        <f t="shared" si="1"/>
        <v>141.4</v>
      </c>
      <c r="P22" s="53">
        <f t="shared" si="0"/>
        <v>646.69999999999993</v>
      </c>
      <c r="Q22" s="194"/>
      <c r="R22" s="194"/>
      <c r="S22" s="195">
        <f>SUM(S5:S21)</f>
        <v>621.30000000000007</v>
      </c>
      <c r="T22" s="195">
        <f>SUM(T5:T21)</f>
        <v>0</v>
      </c>
      <c r="U22" s="195">
        <f>SUM(U5:U21)</f>
        <v>25.400000000000002</v>
      </c>
    </row>
    <row r="23" spans="1:21" x14ac:dyDescent="0.25">
      <c r="A23" s="21"/>
      <c r="B23" s="159" t="s">
        <v>10</v>
      </c>
      <c r="C23" s="159"/>
      <c r="D23" s="159"/>
      <c r="E23" s="159"/>
      <c r="F23" s="159"/>
      <c r="G23" s="159"/>
      <c r="H23" s="159"/>
      <c r="I23" s="159"/>
      <c r="J23" s="159"/>
      <c r="K23" s="159"/>
      <c r="L23" s="159"/>
      <c r="M23" s="159"/>
      <c r="N23" s="159"/>
      <c r="O23" s="159"/>
      <c r="P23" s="159"/>
      <c r="Q23" s="159"/>
      <c r="R23" s="159"/>
      <c r="S23" s="159"/>
      <c r="T23" s="159"/>
      <c r="U23" s="159"/>
    </row>
    <row r="24" spans="1:21" ht="38.25" x14ac:dyDescent="0.25">
      <c r="A24" s="21"/>
      <c r="B24" s="166" t="s">
        <v>273</v>
      </c>
      <c r="C24" s="166" t="s">
        <v>274</v>
      </c>
      <c r="D24" s="147"/>
      <c r="E24" s="24" t="s">
        <v>275</v>
      </c>
      <c r="F24" s="13"/>
      <c r="G24" s="13">
        <v>21.1</v>
      </c>
      <c r="H24" s="13"/>
      <c r="I24" s="13"/>
      <c r="J24" s="13"/>
      <c r="K24" s="13"/>
      <c r="L24" s="13"/>
      <c r="M24" s="13"/>
      <c r="N24" s="13"/>
      <c r="O24" s="13"/>
      <c r="P24" s="47">
        <f t="shared" si="0"/>
        <v>21.1</v>
      </c>
      <c r="Q24" s="26" t="s">
        <v>252</v>
      </c>
      <c r="R24" s="6"/>
      <c r="S24" s="28">
        <v>21.1</v>
      </c>
      <c r="T24" s="11"/>
      <c r="U24" s="11"/>
    </row>
    <row r="25" spans="1:21" s="5" customFormat="1" ht="38.25" x14ac:dyDescent="0.25">
      <c r="A25" s="21"/>
      <c r="B25" s="166"/>
      <c r="C25" s="166"/>
      <c r="D25" s="148"/>
      <c r="E25" s="24" t="s">
        <v>276</v>
      </c>
      <c r="F25" s="13"/>
      <c r="G25" s="45">
        <v>20</v>
      </c>
      <c r="H25" s="13"/>
      <c r="I25" s="13"/>
      <c r="J25" s="13"/>
      <c r="K25" s="13"/>
      <c r="L25" s="13"/>
      <c r="M25" s="13"/>
      <c r="N25" s="13"/>
      <c r="O25" s="13"/>
      <c r="P25" s="47">
        <f t="shared" si="0"/>
        <v>20</v>
      </c>
      <c r="Q25" s="26" t="s">
        <v>252</v>
      </c>
      <c r="R25" s="6"/>
      <c r="S25" s="28">
        <v>20</v>
      </c>
      <c r="T25" s="11"/>
      <c r="U25" s="11"/>
    </row>
    <row r="26" spans="1:21" s="5" customFormat="1" ht="51" x14ac:dyDescent="0.25">
      <c r="A26" s="21"/>
      <c r="B26" s="166"/>
      <c r="C26" s="166"/>
      <c r="D26" s="148"/>
      <c r="E26" s="24" t="s">
        <v>317</v>
      </c>
      <c r="F26" s="13"/>
      <c r="G26" s="13">
        <v>0.7</v>
      </c>
      <c r="H26" s="13"/>
      <c r="I26" s="13"/>
      <c r="J26" s="13"/>
      <c r="K26" s="13"/>
      <c r="L26" s="13"/>
      <c r="M26" s="13"/>
      <c r="N26" s="13"/>
      <c r="O26" s="13"/>
      <c r="P26" s="47">
        <f t="shared" si="0"/>
        <v>0.7</v>
      </c>
      <c r="Q26" s="26" t="s">
        <v>252</v>
      </c>
      <c r="R26" s="6"/>
      <c r="S26" s="28">
        <v>0.7</v>
      </c>
      <c r="T26" s="11"/>
      <c r="U26" s="11"/>
    </row>
    <row r="27" spans="1:21" s="5" customFormat="1" ht="51" x14ac:dyDescent="0.25">
      <c r="A27" s="21"/>
      <c r="B27" s="166"/>
      <c r="C27" s="166"/>
      <c r="D27" s="148"/>
      <c r="E27" s="24" t="s">
        <v>318</v>
      </c>
      <c r="F27" s="13"/>
      <c r="G27" s="45">
        <v>45.7</v>
      </c>
      <c r="H27" s="45">
        <v>1</v>
      </c>
      <c r="I27" s="45">
        <v>1</v>
      </c>
      <c r="J27" s="45">
        <v>1.8</v>
      </c>
      <c r="K27" s="13"/>
      <c r="L27" s="13"/>
      <c r="M27" s="13"/>
      <c r="N27" s="13"/>
      <c r="O27" s="13"/>
      <c r="P27" s="47">
        <f t="shared" si="0"/>
        <v>49.5</v>
      </c>
      <c r="Q27" s="26" t="s">
        <v>313</v>
      </c>
      <c r="R27" s="6"/>
      <c r="S27" s="28">
        <v>49.5</v>
      </c>
      <c r="T27" s="11"/>
      <c r="U27" s="11"/>
    </row>
    <row r="28" spans="1:21" s="5" customFormat="1" ht="51" x14ac:dyDescent="0.25">
      <c r="A28" s="21"/>
      <c r="B28" s="166"/>
      <c r="C28" s="166"/>
      <c r="D28" s="148"/>
      <c r="E28" s="24" t="s">
        <v>319</v>
      </c>
      <c r="F28" s="13"/>
      <c r="G28" s="13">
        <v>9.9</v>
      </c>
      <c r="H28" s="13">
        <v>3.4</v>
      </c>
      <c r="I28" s="13"/>
      <c r="J28" s="13"/>
      <c r="K28" s="13"/>
      <c r="L28" s="13"/>
      <c r="M28" s="13"/>
      <c r="N28" s="13"/>
      <c r="O28" s="13"/>
      <c r="P28" s="47">
        <f t="shared" si="0"/>
        <v>13.3</v>
      </c>
      <c r="Q28" s="26" t="s">
        <v>280</v>
      </c>
      <c r="R28" s="6"/>
      <c r="S28" s="28">
        <v>13.3</v>
      </c>
      <c r="T28" s="11"/>
      <c r="U28" s="11"/>
    </row>
    <row r="29" spans="1:21" s="5" customFormat="1" ht="38.25" x14ac:dyDescent="0.25">
      <c r="A29" s="21"/>
      <c r="B29" s="166"/>
      <c r="C29" s="166"/>
      <c r="D29" s="148"/>
      <c r="E29" s="24" t="s">
        <v>320</v>
      </c>
      <c r="F29" s="13"/>
      <c r="G29" s="13">
        <v>42.4</v>
      </c>
      <c r="H29" s="13">
        <v>25.6</v>
      </c>
      <c r="I29" s="13">
        <v>25.6</v>
      </c>
      <c r="J29" s="13"/>
      <c r="K29" s="13"/>
      <c r="L29" s="13"/>
      <c r="M29" s="13"/>
      <c r="N29" s="13"/>
      <c r="O29" s="13"/>
      <c r="P29" s="47">
        <f t="shared" si="0"/>
        <v>93.6</v>
      </c>
      <c r="Q29" s="26" t="s">
        <v>314</v>
      </c>
      <c r="R29" s="6"/>
      <c r="S29" s="28">
        <v>93.6</v>
      </c>
      <c r="T29" s="11"/>
      <c r="U29" s="11"/>
    </row>
    <row r="30" spans="1:21" s="5" customFormat="1" ht="51" x14ac:dyDescent="0.25">
      <c r="A30" s="21"/>
      <c r="B30" s="166"/>
      <c r="C30" s="166"/>
      <c r="D30" s="148"/>
      <c r="E30" s="24" t="s">
        <v>321</v>
      </c>
      <c r="F30" s="13"/>
      <c r="G30" s="13">
        <v>47.3</v>
      </c>
      <c r="H30" s="13">
        <v>17.7</v>
      </c>
      <c r="I30" s="13"/>
      <c r="J30" s="13"/>
      <c r="K30" s="13"/>
      <c r="L30" s="13"/>
      <c r="M30" s="13"/>
      <c r="N30" s="13"/>
      <c r="O30" s="13"/>
      <c r="P30" s="47">
        <f t="shared" si="0"/>
        <v>65</v>
      </c>
      <c r="Q30" s="26" t="s">
        <v>314</v>
      </c>
      <c r="R30" s="6"/>
      <c r="S30" s="28">
        <v>65</v>
      </c>
      <c r="T30" s="11"/>
      <c r="U30" s="11"/>
    </row>
    <row r="31" spans="1:21" s="5" customFormat="1" ht="51.75" customHeight="1" x14ac:dyDescent="0.25">
      <c r="A31" s="21"/>
      <c r="B31" s="166"/>
      <c r="C31" s="166"/>
      <c r="D31" s="148"/>
      <c r="E31" s="24" t="s">
        <v>322</v>
      </c>
      <c r="F31" s="13"/>
      <c r="G31" s="13">
        <v>82.4</v>
      </c>
      <c r="H31" s="13">
        <v>28.8</v>
      </c>
      <c r="I31" s="13">
        <v>28.8</v>
      </c>
      <c r="J31" s="13"/>
      <c r="K31" s="13"/>
      <c r="L31" s="13"/>
      <c r="M31" s="13"/>
      <c r="N31" s="13"/>
      <c r="O31" s="13"/>
      <c r="P31" s="47">
        <f t="shared" si="0"/>
        <v>140</v>
      </c>
      <c r="Q31" s="26" t="s">
        <v>314</v>
      </c>
      <c r="R31" s="6"/>
      <c r="S31" s="28">
        <v>140</v>
      </c>
      <c r="T31" s="11"/>
      <c r="U31" s="11"/>
    </row>
    <row r="32" spans="1:21" s="5" customFormat="1" ht="38.25" x14ac:dyDescent="0.25">
      <c r="A32" s="21"/>
      <c r="B32" s="166"/>
      <c r="C32" s="166"/>
      <c r="D32" s="148"/>
      <c r="E32" s="24" t="s">
        <v>323</v>
      </c>
      <c r="F32" s="13"/>
      <c r="G32" s="45">
        <v>86</v>
      </c>
      <c r="H32" s="45">
        <v>4</v>
      </c>
      <c r="I32" s="13"/>
      <c r="J32" s="13"/>
      <c r="K32" s="13"/>
      <c r="L32" s="13"/>
      <c r="M32" s="13"/>
      <c r="N32" s="13"/>
      <c r="O32" s="13"/>
      <c r="P32" s="47">
        <f t="shared" si="0"/>
        <v>90</v>
      </c>
      <c r="Q32" s="26" t="s">
        <v>314</v>
      </c>
      <c r="R32" s="6"/>
      <c r="S32" s="28">
        <v>90</v>
      </c>
      <c r="T32" s="11"/>
      <c r="U32" s="11"/>
    </row>
    <row r="33" spans="1:21" s="5" customFormat="1" ht="38.25" x14ac:dyDescent="0.25">
      <c r="A33" s="21"/>
      <c r="B33" s="166"/>
      <c r="C33" s="166"/>
      <c r="D33" s="148"/>
      <c r="E33" s="24" t="s">
        <v>324</v>
      </c>
      <c r="F33" s="13"/>
      <c r="G33" s="13">
        <v>11.1</v>
      </c>
      <c r="H33" s="13">
        <v>20.9</v>
      </c>
      <c r="I33" s="13"/>
      <c r="J33" s="13"/>
      <c r="K33" s="13"/>
      <c r="L33" s="13"/>
      <c r="M33" s="13"/>
      <c r="N33" s="13"/>
      <c r="O33" s="13"/>
      <c r="P33" s="47">
        <f t="shared" si="0"/>
        <v>32</v>
      </c>
      <c r="Q33" s="26" t="s">
        <v>314</v>
      </c>
      <c r="R33" s="6"/>
      <c r="S33" s="28">
        <v>32</v>
      </c>
      <c r="T33" s="11"/>
      <c r="U33" s="11"/>
    </row>
    <row r="34" spans="1:21" s="5" customFormat="1" ht="38.25" x14ac:dyDescent="0.25">
      <c r="A34" s="21"/>
      <c r="B34" s="166"/>
      <c r="C34" s="166"/>
      <c r="D34" s="148"/>
      <c r="E34" s="24" t="s">
        <v>325</v>
      </c>
      <c r="F34" s="13"/>
      <c r="G34" s="45">
        <v>10</v>
      </c>
      <c r="H34" s="45">
        <v>15</v>
      </c>
      <c r="I34" s="45">
        <v>10</v>
      </c>
      <c r="J34" s="13"/>
      <c r="K34" s="13"/>
      <c r="L34" s="13"/>
      <c r="M34" s="13"/>
      <c r="N34" s="13"/>
      <c r="O34" s="13"/>
      <c r="P34" s="47">
        <f t="shared" si="0"/>
        <v>35</v>
      </c>
      <c r="Q34" s="26" t="s">
        <v>314</v>
      </c>
      <c r="R34" s="6"/>
      <c r="S34" s="28">
        <v>35</v>
      </c>
      <c r="T34" s="11"/>
      <c r="U34" s="11"/>
    </row>
    <row r="35" spans="1:21" s="5" customFormat="1" ht="63.75" x14ac:dyDescent="0.25">
      <c r="A35" s="21"/>
      <c r="B35" s="166"/>
      <c r="C35" s="166"/>
      <c r="D35" s="148"/>
      <c r="E35" s="24" t="s">
        <v>326</v>
      </c>
      <c r="F35" s="14"/>
      <c r="G35" s="57">
        <v>15</v>
      </c>
      <c r="H35" s="57">
        <v>17</v>
      </c>
      <c r="I35" s="57">
        <v>10</v>
      </c>
      <c r="J35" s="14"/>
      <c r="K35" s="14"/>
      <c r="L35" s="14"/>
      <c r="M35" s="14"/>
      <c r="N35" s="14"/>
      <c r="O35" s="14"/>
      <c r="P35" s="47">
        <f t="shared" si="0"/>
        <v>42</v>
      </c>
      <c r="Q35" s="26" t="s">
        <v>314</v>
      </c>
      <c r="R35" s="6"/>
      <c r="S35" s="28">
        <v>42</v>
      </c>
      <c r="T35" s="11"/>
      <c r="U35" s="11"/>
    </row>
    <row r="36" spans="1:21" s="5" customFormat="1" ht="51" x14ac:dyDescent="0.25">
      <c r="A36" s="21"/>
      <c r="B36" s="166"/>
      <c r="C36" s="166"/>
      <c r="D36" s="148"/>
      <c r="E36" s="48" t="s">
        <v>327</v>
      </c>
      <c r="F36" s="14"/>
      <c r="G36" s="57">
        <v>40</v>
      </c>
      <c r="H36" s="57">
        <v>50</v>
      </c>
      <c r="I36" s="57">
        <v>30</v>
      </c>
      <c r="J36" s="14"/>
      <c r="K36" s="14"/>
      <c r="L36" s="14"/>
      <c r="M36" s="14"/>
      <c r="N36" s="14"/>
      <c r="O36" s="14"/>
      <c r="P36" s="47">
        <f t="shared" si="0"/>
        <v>120</v>
      </c>
      <c r="Q36" s="26" t="s">
        <v>314</v>
      </c>
      <c r="R36" s="6"/>
      <c r="S36" s="28">
        <v>120</v>
      </c>
      <c r="T36" s="11"/>
      <c r="U36" s="11"/>
    </row>
    <row r="37" spans="1:21" s="5" customFormat="1" ht="63.75" x14ac:dyDescent="0.25">
      <c r="A37" s="21"/>
      <c r="B37" s="166"/>
      <c r="C37" s="166"/>
      <c r="D37" s="148"/>
      <c r="E37" s="48" t="s">
        <v>328</v>
      </c>
      <c r="F37" s="14"/>
      <c r="G37" s="57">
        <v>15</v>
      </c>
      <c r="H37" s="57">
        <v>25</v>
      </c>
      <c r="I37" s="57">
        <v>27</v>
      </c>
      <c r="J37" s="57">
        <v>30</v>
      </c>
      <c r="K37" s="57">
        <v>40</v>
      </c>
      <c r="L37" s="57">
        <v>55</v>
      </c>
      <c r="M37" s="14"/>
      <c r="N37" s="14"/>
      <c r="O37" s="14"/>
      <c r="P37" s="47">
        <f t="shared" si="0"/>
        <v>192</v>
      </c>
      <c r="Q37" s="26" t="s">
        <v>314</v>
      </c>
      <c r="R37" s="6"/>
      <c r="S37" s="28">
        <v>192</v>
      </c>
      <c r="T37" s="11"/>
      <c r="U37" s="11"/>
    </row>
    <row r="38" spans="1:21" s="5" customFormat="1" ht="51" x14ac:dyDescent="0.25">
      <c r="A38" s="21"/>
      <c r="B38" s="166"/>
      <c r="C38" s="166"/>
      <c r="D38" s="148"/>
      <c r="E38" s="48" t="s">
        <v>329</v>
      </c>
      <c r="F38" s="14"/>
      <c r="G38" s="57">
        <v>22</v>
      </c>
      <c r="H38" s="57">
        <v>19</v>
      </c>
      <c r="I38" s="14"/>
      <c r="J38" s="14"/>
      <c r="K38" s="14"/>
      <c r="L38" s="14"/>
      <c r="M38" s="14"/>
      <c r="N38" s="14"/>
      <c r="O38" s="14"/>
      <c r="P38" s="47">
        <f t="shared" si="0"/>
        <v>41</v>
      </c>
      <c r="Q38" s="26" t="s">
        <v>314</v>
      </c>
      <c r="R38" s="6"/>
      <c r="S38" s="28">
        <v>41</v>
      </c>
      <c r="T38" s="11"/>
      <c r="U38" s="11"/>
    </row>
    <row r="39" spans="1:21" s="5" customFormat="1" ht="51" x14ac:dyDescent="0.25">
      <c r="A39" s="21"/>
      <c r="B39" s="166"/>
      <c r="C39" s="166"/>
      <c r="D39" s="148"/>
      <c r="E39" s="48" t="s">
        <v>330</v>
      </c>
      <c r="F39" s="14"/>
      <c r="G39" s="57">
        <v>16.899999999999999</v>
      </c>
      <c r="H39" s="57">
        <v>37.6</v>
      </c>
      <c r="I39" s="57">
        <v>30.5</v>
      </c>
      <c r="J39" s="57">
        <v>45</v>
      </c>
      <c r="K39" s="14"/>
      <c r="L39" s="14"/>
      <c r="M39" s="14"/>
      <c r="N39" s="14"/>
      <c r="O39" s="14"/>
      <c r="P39" s="47">
        <f t="shared" si="0"/>
        <v>130</v>
      </c>
      <c r="Q39" s="26" t="s">
        <v>314</v>
      </c>
      <c r="R39" s="6"/>
      <c r="S39" s="28">
        <v>130</v>
      </c>
      <c r="T39" s="11"/>
      <c r="U39" s="11"/>
    </row>
    <row r="40" spans="1:21" s="5" customFormat="1" ht="51" x14ac:dyDescent="0.25">
      <c r="A40" s="21"/>
      <c r="B40" s="166"/>
      <c r="C40" s="166"/>
      <c r="D40" s="148"/>
      <c r="E40" s="48" t="s">
        <v>331</v>
      </c>
      <c r="F40" s="14"/>
      <c r="G40" s="14"/>
      <c r="H40" s="57">
        <v>8</v>
      </c>
      <c r="I40" s="57">
        <v>10</v>
      </c>
      <c r="J40" s="14"/>
      <c r="K40" s="14"/>
      <c r="L40" s="14"/>
      <c r="M40" s="14"/>
      <c r="N40" s="14"/>
      <c r="O40" s="14"/>
      <c r="P40" s="47">
        <f t="shared" si="0"/>
        <v>18</v>
      </c>
      <c r="Q40" s="26" t="s">
        <v>314</v>
      </c>
      <c r="R40" s="6"/>
      <c r="S40" s="28">
        <v>18</v>
      </c>
      <c r="T40" s="11"/>
      <c r="U40" s="11"/>
    </row>
    <row r="41" spans="1:21" s="5" customFormat="1" ht="38.25" x14ac:dyDescent="0.25">
      <c r="A41" s="21"/>
      <c r="B41" s="166"/>
      <c r="C41" s="166"/>
      <c r="D41" s="148"/>
      <c r="E41" s="48" t="s">
        <v>332</v>
      </c>
      <c r="F41" s="14"/>
      <c r="G41" s="57">
        <v>33</v>
      </c>
      <c r="H41" s="57">
        <v>60</v>
      </c>
      <c r="I41" s="57">
        <v>52</v>
      </c>
      <c r="J41" s="57">
        <v>30</v>
      </c>
      <c r="K41" s="57">
        <v>25</v>
      </c>
      <c r="L41" s="14"/>
      <c r="M41" s="14"/>
      <c r="N41" s="14"/>
      <c r="O41" s="14"/>
      <c r="P41" s="47">
        <f t="shared" si="0"/>
        <v>200</v>
      </c>
      <c r="Q41" s="26" t="s">
        <v>314</v>
      </c>
      <c r="R41" s="6"/>
      <c r="S41" s="28">
        <v>200</v>
      </c>
      <c r="T41" s="11"/>
      <c r="U41" s="11"/>
    </row>
    <row r="42" spans="1:21" s="5" customFormat="1" ht="38.25" x14ac:dyDescent="0.25">
      <c r="A42" s="21"/>
      <c r="B42" s="166"/>
      <c r="C42" s="166"/>
      <c r="D42" s="148"/>
      <c r="E42" s="24" t="s">
        <v>333</v>
      </c>
      <c r="F42" s="14"/>
      <c r="G42" s="57">
        <v>8.5</v>
      </c>
      <c r="H42" s="57">
        <v>11</v>
      </c>
      <c r="I42" s="57">
        <v>15</v>
      </c>
      <c r="J42" s="57">
        <v>7.5</v>
      </c>
      <c r="K42" s="57"/>
      <c r="L42" s="57"/>
      <c r="M42" s="57"/>
      <c r="N42" s="57"/>
      <c r="O42" s="14"/>
      <c r="P42" s="47">
        <f t="shared" si="0"/>
        <v>42</v>
      </c>
      <c r="Q42" s="26" t="s">
        <v>314</v>
      </c>
      <c r="R42" s="6"/>
      <c r="S42" s="28">
        <v>42</v>
      </c>
      <c r="T42" s="11"/>
      <c r="U42" s="11"/>
    </row>
    <row r="43" spans="1:21" s="5" customFormat="1" ht="39" customHeight="1" x14ac:dyDescent="0.25">
      <c r="A43" s="21"/>
      <c r="B43" s="166"/>
      <c r="C43" s="166"/>
      <c r="D43" s="148"/>
      <c r="E43" s="24" t="s">
        <v>334</v>
      </c>
      <c r="F43" s="14"/>
      <c r="G43" s="57">
        <v>0.1</v>
      </c>
      <c r="H43" s="57">
        <v>0.5</v>
      </c>
      <c r="I43" s="57">
        <v>0.6</v>
      </c>
      <c r="J43" s="57">
        <v>0.8</v>
      </c>
      <c r="K43" s="57">
        <v>1.1000000000000001</v>
      </c>
      <c r="L43" s="57">
        <v>1.3</v>
      </c>
      <c r="M43" s="57">
        <v>1.5</v>
      </c>
      <c r="N43" s="57">
        <v>1.7</v>
      </c>
      <c r="O43" s="14"/>
      <c r="P43" s="47">
        <f t="shared" si="0"/>
        <v>7.6000000000000005</v>
      </c>
      <c r="Q43" s="26" t="s">
        <v>315</v>
      </c>
      <c r="R43" s="6"/>
      <c r="S43" s="28">
        <v>7.6000000000000005</v>
      </c>
      <c r="T43" s="11"/>
      <c r="U43" s="11"/>
    </row>
    <row r="44" spans="1:21" s="5" customFormat="1" ht="51" x14ac:dyDescent="0.25">
      <c r="A44" s="21"/>
      <c r="B44" s="166"/>
      <c r="C44" s="166"/>
      <c r="D44" s="148"/>
      <c r="E44" s="24" t="s">
        <v>335</v>
      </c>
      <c r="F44" s="14"/>
      <c r="G44" s="57">
        <v>6.6</v>
      </c>
      <c r="H44" s="57">
        <v>4</v>
      </c>
      <c r="I44" s="57">
        <v>1.9</v>
      </c>
      <c r="J44" s="57"/>
      <c r="K44" s="14"/>
      <c r="L44" s="14"/>
      <c r="M44" s="14"/>
      <c r="N44" s="14"/>
      <c r="O44" s="14"/>
      <c r="P44" s="47">
        <f t="shared" si="0"/>
        <v>12.5</v>
      </c>
      <c r="Q44" s="26" t="s">
        <v>315</v>
      </c>
      <c r="R44" s="6"/>
      <c r="S44" s="28">
        <v>12.5</v>
      </c>
      <c r="T44" s="11"/>
      <c r="U44" s="11"/>
    </row>
    <row r="45" spans="1:21" s="5" customFormat="1" ht="38.25" x14ac:dyDescent="0.25">
      <c r="A45" s="21"/>
      <c r="B45" s="166"/>
      <c r="C45" s="166"/>
      <c r="D45" s="148"/>
      <c r="E45" s="24" t="s">
        <v>336</v>
      </c>
      <c r="F45" s="14"/>
      <c r="G45" s="57">
        <v>2.4</v>
      </c>
      <c r="H45" s="57">
        <v>2.2000000000000002</v>
      </c>
      <c r="I45" s="57"/>
      <c r="J45" s="57"/>
      <c r="K45" s="14"/>
      <c r="L45" s="14"/>
      <c r="M45" s="14"/>
      <c r="N45" s="14"/>
      <c r="O45" s="14"/>
      <c r="P45" s="47">
        <f t="shared" si="0"/>
        <v>4.5999999999999996</v>
      </c>
      <c r="Q45" s="26" t="s">
        <v>253</v>
      </c>
      <c r="R45" s="6"/>
      <c r="S45" s="28">
        <v>4.5999999999999996</v>
      </c>
      <c r="T45" s="11"/>
      <c r="U45" s="11"/>
    </row>
    <row r="46" spans="1:21" s="5" customFormat="1" ht="38.25" x14ac:dyDescent="0.25">
      <c r="A46" s="21"/>
      <c r="B46" s="166"/>
      <c r="C46" s="166"/>
      <c r="D46" s="148"/>
      <c r="E46" s="24" t="s">
        <v>337</v>
      </c>
      <c r="F46" s="14"/>
      <c r="G46" s="57">
        <v>2.2999999999999998</v>
      </c>
      <c r="H46" s="57">
        <v>3</v>
      </c>
      <c r="I46" s="57">
        <v>3</v>
      </c>
      <c r="J46" s="57">
        <v>4.3</v>
      </c>
      <c r="K46" s="14"/>
      <c r="L46" s="14"/>
      <c r="M46" s="14"/>
      <c r="N46" s="14"/>
      <c r="O46" s="14"/>
      <c r="P46" s="47">
        <f t="shared" si="0"/>
        <v>12.600000000000001</v>
      </c>
      <c r="Q46" s="26" t="s">
        <v>253</v>
      </c>
      <c r="R46" s="6"/>
      <c r="S46" s="28">
        <v>12.600000000000001</v>
      </c>
      <c r="T46" s="11"/>
      <c r="U46" s="11"/>
    </row>
    <row r="47" spans="1:21" s="5" customFormat="1" ht="25.5" x14ac:dyDescent="0.25">
      <c r="A47" s="21"/>
      <c r="B47" s="166"/>
      <c r="C47" s="166"/>
      <c r="D47" s="148"/>
      <c r="E47" s="24" t="s">
        <v>338</v>
      </c>
      <c r="F47" s="14"/>
      <c r="G47" s="57"/>
      <c r="H47" s="57"/>
      <c r="I47" s="57">
        <v>2.9</v>
      </c>
      <c r="J47" s="57"/>
      <c r="K47" s="14"/>
      <c r="L47" s="14"/>
      <c r="M47" s="14"/>
      <c r="N47" s="14"/>
      <c r="O47" s="14"/>
      <c r="P47" s="47">
        <f t="shared" si="0"/>
        <v>2.9</v>
      </c>
      <c r="Q47" s="26" t="s">
        <v>253</v>
      </c>
      <c r="R47" s="6"/>
      <c r="S47" s="28">
        <v>2.9</v>
      </c>
      <c r="T47" s="11"/>
      <c r="U47" s="11"/>
    </row>
    <row r="48" spans="1:21" s="5" customFormat="1" ht="25.5" x14ac:dyDescent="0.25">
      <c r="A48" s="21"/>
      <c r="B48" s="166"/>
      <c r="C48" s="166"/>
      <c r="D48" s="148"/>
      <c r="E48" s="24" t="s">
        <v>339</v>
      </c>
      <c r="F48" s="14"/>
      <c r="G48" s="57">
        <v>8.3000000000000007</v>
      </c>
      <c r="H48" s="57">
        <v>4.2</v>
      </c>
      <c r="I48" s="57">
        <v>2.6</v>
      </c>
      <c r="J48" s="57"/>
      <c r="K48" s="14"/>
      <c r="L48" s="14"/>
      <c r="M48" s="14"/>
      <c r="N48" s="14"/>
      <c r="O48" s="14"/>
      <c r="P48" s="47">
        <f t="shared" si="0"/>
        <v>15.1</v>
      </c>
      <c r="Q48" s="26" t="s">
        <v>316</v>
      </c>
      <c r="R48" s="6"/>
      <c r="S48" s="28">
        <v>15.1</v>
      </c>
      <c r="T48" s="11"/>
      <c r="U48" s="11"/>
    </row>
    <row r="49" spans="1:21" s="5" customFormat="1" ht="25.5" x14ac:dyDescent="0.25">
      <c r="A49" s="21"/>
      <c r="B49" s="166"/>
      <c r="C49" s="166"/>
      <c r="D49" s="148"/>
      <c r="E49" s="24" t="s">
        <v>340</v>
      </c>
      <c r="F49" s="14"/>
      <c r="G49" s="57"/>
      <c r="H49" s="57"/>
      <c r="I49" s="57">
        <v>4.8</v>
      </c>
      <c r="J49" s="57"/>
      <c r="K49" s="14"/>
      <c r="L49" s="14"/>
      <c r="M49" s="14"/>
      <c r="N49" s="14"/>
      <c r="O49" s="14"/>
      <c r="P49" s="47">
        <f t="shared" si="0"/>
        <v>4.8</v>
      </c>
      <c r="Q49" s="26" t="s">
        <v>316</v>
      </c>
      <c r="R49" s="6"/>
      <c r="S49" s="28">
        <v>4.8</v>
      </c>
      <c r="T49" s="11"/>
      <c r="U49" s="11"/>
    </row>
    <row r="50" spans="1:21" s="5" customFormat="1" ht="40.5" customHeight="1" x14ac:dyDescent="0.25">
      <c r="A50" s="21"/>
      <c r="B50" s="166"/>
      <c r="C50" s="166"/>
      <c r="D50" s="148"/>
      <c r="E50" s="24" t="s">
        <v>341</v>
      </c>
      <c r="F50" s="14"/>
      <c r="G50" s="57">
        <v>11.3</v>
      </c>
      <c r="H50" s="57">
        <v>4.7</v>
      </c>
      <c r="I50" s="57"/>
      <c r="J50" s="14"/>
      <c r="K50" s="14"/>
      <c r="L50" s="14"/>
      <c r="M50" s="14"/>
      <c r="N50" s="14"/>
      <c r="O50" s="14"/>
      <c r="P50" s="47">
        <f t="shared" si="0"/>
        <v>16</v>
      </c>
      <c r="Q50" s="26" t="s">
        <v>254</v>
      </c>
      <c r="R50" s="6"/>
      <c r="S50" s="28">
        <v>16</v>
      </c>
      <c r="T50" s="11"/>
      <c r="U50" s="11"/>
    </row>
    <row r="51" spans="1:21" s="5" customFormat="1" ht="89.25" x14ac:dyDescent="0.25">
      <c r="A51" s="21"/>
      <c r="B51" s="166"/>
      <c r="C51" s="166"/>
      <c r="D51" s="148"/>
      <c r="E51" s="24" t="s">
        <v>342</v>
      </c>
      <c r="F51" s="14"/>
      <c r="G51" s="57"/>
      <c r="H51" s="57">
        <v>13</v>
      </c>
      <c r="I51" s="57">
        <v>1.9</v>
      </c>
      <c r="J51" s="14"/>
      <c r="K51" s="14"/>
      <c r="L51" s="14"/>
      <c r="M51" s="14"/>
      <c r="N51" s="14"/>
      <c r="O51" s="14"/>
      <c r="P51" s="47">
        <f t="shared" si="0"/>
        <v>14.9</v>
      </c>
      <c r="Q51" s="26" t="s">
        <v>283</v>
      </c>
      <c r="R51" s="6"/>
      <c r="S51" s="28">
        <v>14.9</v>
      </c>
      <c r="T51" s="11"/>
      <c r="U51" s="11"/>
    </row>
    <row r="52" spans="1:21" s="5" customFormat="1" ht="63.75" x14ac:dyDescent="0.25">
      <c r="A52" s="21"/>
      <c r="B52" s="166"/>
      <c r="C52" s="166"/>
      <c r="D52" s="148"/>
      <c r="E52" s="24" t="s">
        <v>346</v>
      </c>
      <c r="F52" s="13"/>
      <c r="G52" s="45"/>
      <c r="H52" s="45">
        <v>2.4</v>
      </c>
      <c r="I52" s="45"/>
      <c r="J52" s="13"/>
      <c r="K52" s="13"/>
      <c r="L52" s="13"/>
      <c r="M52" s="13"/>
      <c r="N52" s="13"/>
      <c r="O52" s="13"/>
      <c r="P52" s="47">
        <f t="shared" si="0"/>
        <v>2.4</v>
      </c>
      <c r="Q52" s="26" t="s">
        <v>283</v>
      </c>
      <c r="R52" s="6"/>
      <c r="S52" s="28">
        <v>2.4</v>
      </c>
      <c r="T52" s="11"/>
      <c r="U52" s="11"/>
    </row>
    <row r="53" spans="1:21" s="5" customFormat="1" ht="25.5" x14ac:dyDescent="0.25">
      <c r="A53" s="21"/>
      <c r="B53" s="166"/>
      <c r="C53" s="166"/>
      <c r="D53" s="149"/>
      <c r="E53" s="24" t="s">
        <v>343</v>
      </c>
      <c r="F53" s="13"/>
      <c r="G53" s="13"/>
      <c r="H53" s="13"/>
      <c r="I53" s="13"/>
      <c r="J53" s="45">
        <v>20</v>
      </c>
      <c r="K53" s="45">
        <v>50</v>
      </c>
      <c r="L53" s="45">
        <v>60</v>
      </c>
      <c r="M53" s="45">
        <v>80</v>
      </c>
      <c r="N53" s="45">
        <v>90</v>
      </c>
      <c r="O53" s="45">
        <v>55</v>
      </c>
      <c r="P53" s="47">
        <f t="shared" si="0"/>
        <v>355</v>
      </c>
      <c r="Q53" s="26" t="s">
        <v>283</v>
      </c>
      <c r="R53" s="6"/>
      <c r="S53" s="28">
        <v>355</v>
      </c>
      <c r="T53" s="11"/>
      <c r="U53" s="11"/>
    </row>
    <row r="54" spans="1:21" s="5" customFormat="1" ht="53.25" customHeight="1" x14ac:dyDescent="0.25">
      <c r="A54" s="21"/>
      <c r="B54" s="166"/>
      <c r="C54" s="23" t="s">
        <v>344</v>
      </c>
      <c r="D54" s="126"/>
      <c r="E54" s="23" t="s">
        <v>350</v>
      </c>
      <c r="F54" s="13"/>
      <c r="G54" s="13"/>
      <c r="H54" s="45">
        <v>1</v>
      </c>
      <c r="I54" s="45">
        <v>2</v>
      </c>
      <c r="J54" s="45">
        <v>2</v>
      </c>
      <c r="K54" s="45">
        <v>1</v>
      </c>
      <c r="L54" s="45">
        <v>2</v>
      </c>
      <c r="M54" s="45">
        <v>3</v>
      </c>
      <c r="N54" s="45">
        <v>3</v>
      </c>
      <c r="O54" s="45">
        <v>4</v>
      </c>
      <c r="P54" s="47">
        <f t="shared" si="0"/>
        <v>18</v>
      </c>
      <c r="Q54" s="26" t="s">
        <v>283</v>
      </c>
      <c r="R54" s="6"/>
      <c r="S54" s="28">
        <v>18</v>
      </c>
      <c r="T54" s="11"/>
      <c r="U54" s="11"/>
    </row>
    <row r="55" spans="1:21" s="5" customFormat="1" ht="114.75" x14ac:dyDescent="0.25">
      <c r="A55" s="21"/>
      <c r="B55" s="166"/>
      <c r="C55" s="166" t="s">
        <v>345</v>
      </c>
      <c r="D55" s="147"/>
      <c r="E55" s="24" t="s">
        <v>347</v>
      </c>
      <c r="F55" s="13"/>
      <c r="G55" s="13"/>
      <c r="H55" s="13"/>
      <c r="I55" s="13"/>
      <c r="J55" s="13"/>
      <c r="K55" s="13"/>
      <c r="L55" s="13"/>
      <c r="M55" s="13"/>
      <c r="N55" s="13"/>
      <c r="O55" s="13"/>
      <c r="P55" s="47">
        <f t="shared" si="0"/>
        <v>0</v>
      </c>
      <c r="Q55" s="13"/>
      <c r="R55" s="6"/>
      <c r="S55" s="11"/>
      <c r="T55" s="11"/>
      <c r="U55" s="11"/>
    </row>
    <row r="56" spans="1:21" s="5" customFormat="1" ht="40.5" customHeight="1" x14ac:dyDescent="0.25">
      <c r="A56" s="21"/>
      <c r="B56" s="166"/>
      <c r="C56" s="166"/>
      <c r="D56" s="149"/>
      <c r="E56" s="24" t="s">
        <v>348</v>
      </c>
      <c r="F56" s="13"/>
      <c r="G56" s="13"/>
      <c r="H56" s="13"/>
      <c r="I56" s="13"/>
      <c r="J56" s="13"/>
      <c r="K56" s="13"/>
      <c r="L56" s="13"/>
      <c r="M56" s="13"/>
      <c r="N56" s="13"/>
      <c r="O56" s="13"/>
      <c r="P56" s="47">
        <f t="shared" si="0"/>
        <v>0</v>
      </c>
      <c r="Q56" s="13"/>
      <c r="R56" s="6"/>
      <c r="S56" s="11"/>
      <c r="T56" s="11"/>
      <c r="U56" s="11"/>
    </row>
    <row r="57" spans="1:21" s="5" customFormat="1" x14ac:dyDescent="0.25">
      <c r="A57" s="21"/>
      <c r="B57" s="156" t="s">
        <v>33</v>
      </c>
      <c r="C57" s="156"/>
      <c r="D57" s="156"/>
      <c r="E57" s="156"/>
      <c r="F57" s="156"/>
      <c r="G57" s="51">
        <f t="shared" ref="G57:O57" si="2">SUM(G24:G56)</f>
        <v>557.99999999999989</v>
      </c>
      <c r="H57" s="51">
        <f t="shared" si="2"/>
        <v>378.99999999999994</v>
      </c>
      <c r="I57" s="51">
        <f t="shared" si="2"/>
        <v>259.60000000000002</v>
      </c>
      <c r="J57" s="51">
        <f t="shared" si="2"/>
        <v>141.39999999999998</v>
      </c>
      <c r="K57" s="51">
        <f t="shared" si="2"/>
        <v>117.1</v>
      </c>
      <c r="L57" s="51">
        <f t="shared" si="2"/>
        <v>118.3</v>
      </c>
      <c r="M57" s="51">
        <f t="shared" si="2"/>
        <v>84.5</v>
      </c>
      <c r="N57" s="51">
        <f t="shared" si="2"/>
        <v>94.7</v>
      </c>
      <c r="O57" s="51">
        <f t="shared" si="2"/>
        <v>59</v>
      </c>
      <c r="P57" s="53">
        <f>SUM(G57:O57)</f>
        <v>1811.6</v>
      </c>
      <c r="Q57" s="53"/>
      <c r="R57" s="53"/>
      <c r="S57" s="51">
        <f>SUM(S24:S56)</f>
        <v>1811.6</v>
      </c>
      <c r="T57" s="51">
        <f>SUM(T24:T56)</f>
        <v>0</v>
      </c>
      <c r="U57" s="51">
        <f>SUM(U24:U56)</f>
        <v>0</v>
      </c>
    </row>
    <row r="58" spans="1:21" x14ac:dyDescent="0.25">
      <c r="A58" s="21"/>
      <c r="B58" s="159" t="s">
        <v>366</v>
      </c>
      <c r="C58" s="159"/>
      <c r="D58" s="159"/>
      <c r="E58" s="159"/>
      <c r="F58" s="159"/>
      <c r="G58" s="159"/>
      <c r="H58" s="159"/>
      <c r="I58" s="159"/>
      <c r="J58" s="159"/>
      <c r="K58" s="159"/>
      <c r="L58" s="159"/>
      <c r="M58" s="159"/>
      <c r="N58" s="159"/>
      <c r="O58" s="159"/>
      <c r="P58" s="159"/>
      <c r="Q58" s="159"/>
      <c r="R58" s="159"/>
      <c r="S58" s="159"/>
      <c r="T58" s="159"/>
      <c r="U58" s="159"/>
    </row>
    <row r="59" spans="1:21" ht="51" customHeight="1" x14ac:dyDescent="0.25">
      <c r="A59" s="21"/>
      <c r="B59" s="169" t="s">
        <v>359</v>
      </c>
      <c r="C59" s="169" t="s">
        <v>360</v>
      </c>
      <c r="D59" s="128"/>
      <c r="E59" s="40" t="s">
        <v>362</v>
      </c>
      <c r="F59" s="13"/>
      <c r="G59" s="49" t="s">
        <v>352</v>
      </c>
      <c r="H59" s="49" t="s">
        <v>353</v>
      </c>
      <c r="I59" s="49" t="s">
        <v>354</v>
      </c>
      <c r="J59" s="49" t="s">
        <v>354</v>
      </c>
      <c r="K59" s="49"/>
      <c r="L59" s="49"/>
      <c r="M59" s="49"/>
      <c r="N59" s="49"/>
      <c r="O59" s="49"/>
      <c r="P59" s="55">
        <f>SUM(G59:O59)</f>
        <v>0</v>
      </c>
      <c r="Q59" s="26" t="s">
        <v>278</v>
      </c>
      <c r="R59" s="13" t="s">
        <v>349</v>
      </c>
      <c r="S59" s="11"/>
      <c r="T59" s="50" t="s">
        <v>80</v>
      </c>
      <c r="U59" s="11"/>
    </row>
    <row r="60" spans="1:21" s="5" customFormat="1" ht="51" x14ac:dyDescent="0.25">
      <c r="A60" s="21"/>
      <c r="B60" s="170"/>
      <c r="C60" s="170"/>
      <c r="D60" s="129"/>
      <c r="E60" s="40" t="s">
        <v>363</v>
      </c>
      <c r="F60" s="13"/>
      <c r="G60" s="49" t="s">
        <v>351</v>
      </c>
      <c r="H60" s="49" t="s">
        <v>357</v>
      </c>
      <c r="I60" s="49" t="s">
        <v>356</v>
      </c>
      <c r="J60" s="49" t="s">
        <v>74</v>
      </c>
      <c r="K60" s="49" t="s">
        <v>67</v>
      </c>
      <c r="L60" s="49" t="s">
        <v>74</v>
      </c>
      <c r="M60" s="49" t="s">
        <v>74</v>
      </c>
      <c r="N60" s="49" t="s">
        <v>74</v>
      </c>
      <c r="O60" s="49" t="s">
        <v>355</v>
      </c>
      <c r="P60" s="55">
        <f>SUM(G60:O60)</f>
        <v>0</v>
      </c>
      <c r="Q60" s="26" t="s">
        <v>278</v>
      </c>
      <c r="R60" s="13" t="s">
        <v>255</v>
      </c>
      <c r="S60" s="11"/>
      <c r="T60" s="50" t="s">
        <v>358</v>
      </c>
      <c r="U60" s="11"/>
    </row>
    <row r="61" spans="1:21" s="5" customFormat="1" ht="51" x14ac:dyDescent="0.25">
      <c r="A61" s="21"/>
      <c r="B61" s="170"/>
      <c r="C61" s="171"/>
      <c r="D61" s="130"/>
      <c r="E61" s="23" t="s">
        <v>364</v>
      </c>
      <c r="F61" s="13"/>
      <c r="G61" s="45">
        <v>49</v>
      </c>
      <c r="H61" s="45">
        <v>58</v>
      </c>
      <c r="I61" s="45">
        <v>66</v>
      </c>
      <c r="J61" s="45">
        <v>71</v>
      </c>
      <c r="K61" s="45">
        <v>127</v>
      </c>
      <c r="L61" s="45">
        <v>167</v>
      </c>
      <c r="M61" s="45">
        <v>171</v>
      </c>
      <c r="N61" s="45">
        <v>189</v>
      </c>
      <c r="O61" s="45">
        <v>192</v>
      </c>
      <c r="P61" s="47">
        <f>SUM(G61:O61)</f>
        <v>1090</v>
      </c>
      <c r="Q61" s="13"/>
      <c r="R61" s="6"/>
      <c r="S61" s="11"/>
      <c r="T61" s="11"/>
      <c r="U61" s="11"/>
    </row>
    <row r="62" spans="1:21" s="5" customFormat="1" ht="51" x14ac:dyDescent="0.25">
      <c r="A62" s="21"/>
      <c r="B62" s="170"/>
      <c r="C62" s="23" t="s">
        <v>361</v>
      </c>
      <c r="D62" s="126"/>
      <c r="E62" s="23" t="s">
        <v>365</v>
      </c>
      <c r="F62" s="13"/>
      <c r="G62" s="13"/>
      <c r="H62" s="13">
        <v>0.8</v>
      </c>
      <c r="I62" s="13"/>
      <c r="J62" s="13"/>
      <c r="K62" s="13"/>
      <c r="L62" s="13"/>
      <c r="M62" s="13"/>
      <c r="N62" s="13"/>
      <c r="O62" s="13"/>
      <c r="P62" s="47">
        <f t="shared" ref="P62:P81" si="3">SUM(G62:O62)</f>
        <v>0.8</v>
      </c>
      <c r="Q62" s="12" t="s">
        <v>283</v>
      </c>
      <c r="R62" s="12"/>
      <c r="S62" s="17">
        <v>0.8</v>
      </c>
      <c r="T62" s="17"/>
      <c r="U62" s="17"/>
    </row>
    <row r="63" spans="1:21" s="5" customFormat="1" ht="76.5" x14ac:dyDescent="0.25">
      <c r="A63" s="21"/>
      <c r="B63" s="160" t="s">
        <v>379</v>
      </c>
      <c r="C63" s="160" t="s">
        <v>378</v>
      </c>
      <c r="D63" s="122"/>
      <c r="E63" s="25" t="s">
        <v>377</v>
      </c>
      <c r="F63" s="13"/>
      <c r="G63" s="45"/>
      <c r="H63" s="45"/>
      <c r="I63" s="45"/>
      <c r="J63" s="45"/>
      <c r="K63" s="45"/>
      <c r="L63" s="45"/>
      <c r="M63" s="45"/>
      <c r="N63" s="45"/>
      <c r="O63" s="45"/>
      <c r="P63" s="47">
        <f t="shared" si="3"/>
        <v>0</v>
      </c>
      <c r="Q63" s="13"/>
      <c r="R63" s="6"/>
      <c r="S63" s="17"/>
      <c r="T63" s="17"/>
      <c r="U63" s="17"/>
    </row>
    <row r="64" spans="1:21" s="5" customFormat="1" ht="63.75" x14ac:dyDescent="0.25">
      <c r="A64" s="21"/>
      <c r="B64" s="160"/>
      <c r="C64" s="160"/>
      <c r="D64" s="122"/>
      <c r="E64" s="25" t="s">
        <v>376</v>
      </c>
      <c r="F64" s="13"/>
      <c r="G64" s="45"/>
      <c r="H64" s="45"/>
      <c r="I64" s="45"/>
      <c r="J64" s="45"/>
      <c r="K64" s="45"/>
      <c r="L64" s="45"/>
      <c r="M64" s="45"/>
      <c r="N64" s="45"/>
      <c r="O64" s="45"/>
      <c r="P64" s="47">
        <f t="shared" si="3"/>
        <v>0</v>
      </c>
      <c r="Q64" s="13"/>
      <c r="R64" s="6"/>
      <c r="S64" s="17"/>
      <c r="T64" s="17"/>
      <c r="U64" s="17"/>
    </row>
    <row r="65" spans="1:21" s="5" customFormat="1" ht="53.25" customHeight="1" x14ac:dyDescent="0.25">
      <c r="A65" s="21"/>
      <c r="B65" s="160"/>
      <c r="C65" s="160"/>
      <c r="D65" s="122"/>
      <c r="E65" s="25" t="s">
        <v>375</v>
      </c>
      <c r="F65" s="13"/>
      <c r="G65" s="45"/>
      <c r="H65" s="45"/>
      <c r="I65" s="45"/>
      <c r="J65" s="45"/>
      <c r="K65" s="45"/>
      <c r="L65" s="45"/>
      <c r="M65" s="45"/>
      <c r="N65" s="45"/>
      <c r="O65" s="45"/>
      <c r="P65" s="47">
        <f t="shared" si="3"/>
        <v>0</v>
      </c>
      <c r="Q65" s="13"/>
      <c r="R65" s="6"/>
      <c r="S65" s="17"/>
      <c r="T65" s="17"/>
      <c r="U65" s="17"/>
    </row>
    <row r="66" spans="1:21" s="5" customFormat="1" ht="51" x14ac:dyDescent="0.25">
      <c r="A66" s="21"/>
      <c r="B66" s="160"/>
      <c r="C66" s="160"/>
      <c r="D66" s="122"/>
      <c r="E66" s="25" t="s">
        <v>374</v>
      </c>
      <c r="F66" s="13"/>
      <c r="G66" s="45"/>
      <c r="H66" s="45"/>
      <c r="I66" s="45"/>
      <c r="J66" s="45"/>
      <c r="K66" s="45"/>
      <c r="L66" s="45"/>
      <c r="M66" s="45"/>
      <c r="N66" s="45"/>
      <c r="O66" s="45"/>
      <c r="P66" s="47">
        <f t="shared" si="3"/>
        <v>0</v>
      </c>
      <c r="Q66" s="13"/>
      <c r="R66" s="6"/>
      <c r="S66" s="17"/>
      <c r="T66" s="17"/>
      <c r="U66" s="17"/>
    </row>
    <row r="67" spans="1:21" s="5" customFormat="1" ht="38.25" x14ac:dyDescent="0.25">
      <c r="A67" s="21"/>
      <c r="B67" s="160"/>
      <c r="C67" s="160"/>
      <c r="D67" s="122"/>
      <c r="E67" s="25" t="s">
        <v>380</v>
      </c>
      <c r="F67" s="13"/>
      <c r="G67" s="45"/>
      <c r="H67" s="45"/>
      <c r="I67" s="45"/>
      <c r="J67" s="45"/>
      <c r="K67" s="45"/>
      <c r="L67" s="45"/>
      <c r="M67" s="45"/>
      <c r="N67" s="45"/>
      <c r="O67" s="45"/>
      <c r="P67" s="47">
        <f t="shared" si="3"/>
        <v>0</v>
      </c>
      <c r="Q67" s="13"/>
      <c r="R67" s="6"/>
      <c r="S67" s="17"/>
      <c r="T67" s="17"/>
      <c r="U67" s="17"/>
    </row>
    <row r="68" spans="1:21" s="5" customFormat="1" ht="89.25" x14ac:dyDescent="0.25">
      <c r="A68" s="21"/>
      <c r="B68" s="160"/>
      <c r="C68" s="160"/>
      <c r="D68" s="122"/>
      <c r="E68" s="25" t="s">
        <v>381</v>
      </c>
      <c r="F68" s="13"/>
      <c r="G68" s="45"/>
      <c r="H68" s="45"/>
      <c r="I68" s="45"/>
      <c r="J68" s="45"/>
      <c r="K68" s="45"/>
      <c r="L68" s="45"/>
      <c r="M68" s="45"/>
      <c r="N68" s="45"/>
      <c r="O68" s="45"/>
      <c r="P68" s="47">
        <f t="shared" si="3"/>
        <v>0</v>
      </c>
      <c r="Q68" s="13"/>
      <c r="R68" s="6"/>
      <c r="S68" s="17"/>
      <c r="T68" s="17"/>
      <c r="U68" s="17"/>
    </row>
    <row r="69" spans="1:21" s="5" customFormat="1" ht="63.75" x14ac:dyDescent="0.25">
      <c r="A69" s="21"/>
      <c r="B69" s="160"/>
      <c r="C69" s="160"/>
      <c r="D69" s="122"/>
      <c r="E69" s="25" t="s">
        <v>382</v>
      </c>
      <c r="F69" s="13"/>
      <c r="G69" s="45"/>
      <c r="H69" s="45"/>
      <c r="I69" s="45"/>
      <c r="J69" s="45"/>
      <c r="K69" s="45"/>
      <c r="L69" s="45"/>
      <c r="M69" s="45"/>
      <c r="N69" s="45"/>
      <c r="O69" s="45"/>
      <c r="P69" s="47">
        <f t="shared" si="3"/>
        <v>0</v>
      </c>
      <c r="Q69" s="13"/>
      <c r="R69" s="6"/>
      <c r="S69" s="17"/>
      <c r="T69" s="17"/>
      <c r="U69" s="17"/>
    </row>
    <row r="70" spans="1:21" s="5" customFormat="1" ht="89.25" x14ac:dyDescent="0.25">
      <c r="A70" s="21"/>
      <c r="B70" s="160"/>
      <c r="C70" s="160"/>
      <c r="D70" s="122"/>
      <c r="E70" s="25" t="s">
        <v>373</v>
      </c>
      <c r="F70" s="13"/>
      <c r="G70" s="45"/>
      <c r="H70" s="45"/>
      <c r="I70" s="45"/>
      <c r="J70" s="45"/>
      <c r="K70" s="45"/>
      <c r="L70" s="45"/>
      <c r="M70" s="45"/>
      <c r="N70" s="45"/>
      <c r="O70" s="45"/>
      <c r="P70" s="47">
        <f t="shared" si="3"/>
        <v>0</v>
      </c>
      <c r="Q70" s="13"/>
      <c r="R70" s="6"/>
      <c r="S70" s="17"/>
      <c r="T70" s="17"/>
      <c r="U70" s="17"/>
    </row>
    <row r="71" spans="1:21" s="5" customFormat="1" ht="38.25" x14ac:dyDescent="0.25">
      <c r="A71" s="21"/>
      <c r="B71" s="160"/>
      <c r="C71" s="160"/>
      <c r="D71" s="122"/>
      <c r="E71" s="25" t="s">
        <v>372</v>
      </c>
      <c r="F71" s="13"/>
      <c r="G71" s="45"/>
      <c r="H71" s="45"/>
      <c r="I71" s="45"/>
      <c r="J71" s="45"/>
      <c r="K71" s="45"/>
      <c r="L71" s="45"/>
      <c r="M71" s="45"/>
      <c r="N71" s="45"/>
      <c r="O71" s="45"/>
      <c r="P71" s="47">
        <f t="shared" si="3"/>
        <v>0</v>
      </c>
      <c r="Q71" s="13"/>
      <c r="R71" s="6"/>
      <c r="S71" s="17"/>
      <c r="T71" s="17"/>
      <c r="U71" s="17"/>
    </row>
    <row r="72" spans="1:21" s="5" customFormat="1" ht="38.25" x14ac:dyDescent="0.25">
      <c r="A72" s="21"/>
      <c r="B72" s="160"/>
      <c r="C72" s="160" t="s">
        <v>367</v>
      </c>
      <c r="D72" s="122"/>
      <c r="E72" s="25" t="s">
        <v>368</v>
      </c>
      <c r="F72" s="13"/>
      <c r="G72" s="45"/>
      <c r="H72" s="45"/>
      <c r="I72" s="45"/>
      <c r="J72" s="45"/>
      <c r="K72" s="45"/>
      <c r="L72" s="45"/>
      <c r="M72" s="45"/>
      <c r="N72" s="45"/>
      <c r="O72" s="45"/>
      <c r="P72" s="47">
        <f t="shared" si="3"/>
        <v>0</v>
      </c>
      <c r="Q72" s="13"/>
      <c r="R72" s="6"/>
      <c r="S72" s="17"/>
      <c r="T72" s="17"/>
      <c r="U72" s="17"/>
    </row>
    <row r="73" spans="1:21" s="5" customFormat="1" ht="76.5" x14ac:dyDescent="0.25">
      <c r="A73" s="21"/>
      <c r="B73" s="160"/>
      <c r="C73" s="160"/>
      <c r="D73" s="122"/>
      <c r="E73" s="25" t="s">
        <v>369</v>
      </c>
      <c r="F73" s="13"/>
      <c r="G73" s="45"/>
      <c r="H73" s="45"/>
      <c r="I73" s="45"/>
      <c r="J73" s="45"/>
      <c r="K73" s="45"/>
      <c r="L73" s="45"/>
      <c r="M73" s="45"/>
      <c r="N73" s="45"/>
      <c r="O73" s="45"/>
      <c r="P73" s="47">
        <f t="shared" si="3"/>
        <v>0</v>
      </c>
      <c r="Q73" s="13"/>
      <c r="R73" s="6"/>
      <c r="S73" s="17"/>
      <c r="T73" s="17"/>
      <c r="U73" s="17"/>
    </row>
    <row r="74" spans="1:21" s="5" customFormat="1" ht="38.25" x14ac:dyDescent="0.25">
      <c r="A74" s="21"/>
      <c r="B74" s="160"/>
      <c r="C74" s="160"/>
      <c r="D74" s="122"/>
      <c r="E74" s="25" t="s">
        <v>370</v>
      </c>
      <c r="F74" s="13"/>
      <c r="G74" s="45"/>
      <c r="H74" s="45"/>
      <c r="I74" s="45"/>
      <c r="J74" s="45"/>
      <c r="K74" s="45"/>
      <c r="L74" s="45"/>
      <c r="M74" s="45"/>
      <c r="N74" s="45"/>
      <c r="O74" s="45"/>
      <c r="P74" s="47">
        <f t="shared" si="3"/>
        <v>0</v>
      </c>
      <c r="Q74" s="13"/>
      <c r="R74" s="6"/>
      <c r="S74" s="17"/>
      <c r="T74" s="17"/>
      <c r="U74" s="17"/>
    </row>
    <row r="75" spans="1:21" s="5" customFormat="1" ht="51" x14ac:dyDescent="0.25">
      <c r="A75" s="21"/>
      <c r="B75" s="160"/>
      <c r="C75" s="160"/>
      <c r="D75" s="122"/>
      <c r="E75" s="25" t="s">
        <v>371</v>
      </c>
      <c r="F75" s="13"/>
      <c r="G75" s="45"/>
      <c r="H75" s="45"/>
      <c r="I75" s="45"/>
      <c r="J75" s="45"/>
      <c r="K75" s="45"/>
      <c r="L75" s="45"/>
      <c r="M75" s="45"/>
      <c r="N75" s="45"/>
      <c r="O75" s="45"/>
      <c r="P75" s="47">
        <f t="shared" si="3"/>
        <v>0</v>
      </c>
      <c r="Q75" s="13"/>
      <c r="R75" s="6"/>
      <c r="S75" s="17"/>
      <c r="T75" s="17"/>
      <c r="U75" s="17"/>
    </row>
    <row r="76" spans="1:21" s="5" customFormat="1" ht="51" x14ac:dyDescent="0.25">
      <c r="A76" s="21"/>
      <c r="B76" s="166" t="s">
        <v>383</v>
      </c>
      <c r="C76" s="166" t="s">
        <v>384</v>
      </c>
      <c r="D76" s="126"/>
      <c r="E76" s="23" t="s">
        <v>385</v>
      </c>
      <c r="F76" s="13"/>
      <c r="G76" s="45">
        <v>1.3</v>
      </c>
      <c r="H76" s="45">
        <v>1.4</v>
      </c>
      <c r="I76" s="45">
        <v>1.6</v>
      </c>
      <c r="J76" s="45"/>
      <c r="K76" s="45"/>
      <c r="L76" s="45"/>
      <c r="M76" s="45"/>
      <c r="N76" s="45"/>
      <c r="O76" s="45"/>
      <c r="P76" s="47">
        <f t="shared" si="3"/>
        <v>4.3000000000000007</v>
      </c>
      <c r="Q76" s="30" t="s">
        <v>283</v>
      </c>
      <c r="R76" s="6"/>
      <c r="S76" s="13"/>
      <c r="T76" s="13"/>
      <c r="U76" s="13">
        <v>4.3</v>
      </c>
    </row>
    <row r="77" spans="1:21" s="5" customFormat="1" ht="38.25" x14ac:dyDescent="0.25">
      <c r="A77" s="21"/>
      <c r="B77" s="166"/>
      <c r="C77" s="166"/>
      <c r="D77" s="126"/>
      <c r="E77" s="23" t="s">
        <v>386</v>
      </c>
      <c r="F77" s="13"/>
      <c r="G77" s="45"/>
      <c r="H77" s="45"/>
      <c r="I77" s="45">
        <v>25</v>
      </c>
      <c r="J77" s="45">
        <v>70.5</v>
      </c>
      <c r="K77" s="45"/>
      <c r="L77" s="45"/>
      <c r="M77" s="45"/>
      <c r="N77" s="45"/>
      <c r="O77" s="45"/>
      <c r="P77" s="47">
        <f t="shared" si="3"/>
        <v>95.5</v>
      </c>
      <c r="Q77" s="30" t="s">
        <v>283</v>
      </c>
      <c r="R77" s="6"/>
      <c r="S77" s="13">
        <v>95.5</v>
      </c>
      <c r="T77" s="13"/>
      <c r="U77" s="13"/>
    </row>
    <row r="78" spans="1:21" s="5" customFormat="1" ht="51.75" customHeight="1" x14ac:dyDescent="0.25">
      <c r="A78" s="21"/>
      <c r="B78" s="166"/>
      <c r="C78" s="166"/>
      <c r="D78" s="126"/>
      <c r="E78" s="23" t="s">
        <v>387</v>
      </c>
      <c r="F78" s="13"/>
      <c r="G78" s="45"/>
      <c r="H78" s="45">
        <v>0.2</v>
      </c>
      <c r="I78" s="45">
        <v>0.4</v>
      </c>
      <c r="J78" s="45"/>
      <c r="K78" s="45"/>
      <c r="L78" s="45"/>
      <c r="M78" s="45"/>
      <c r="N78" s="45"/>
      <c r="O78" s="45"/>
      <c r="P78" s="47">
        <f t="shared" si="3"/>
        <v>0.60000000000000009</v>
      </c>
      <c r="Q78" s="30" t="s">
        <v>283</v>
      </c>
      <c r="R78" s="6"/>
      <c r="S78" s="13"/>
      <c r="T78" s="13">
        <v>0.6</v>
      </c>
      <c r="U78" s="13"/>
    </row>
    <row r="79" spans="1:21" s="5" customFormat="1" ht="38.25" x14ac:dyDescent="0.25">
      <c r="A79" s="21"/>
      <c r="B79" s="166"/>
      <c r="C79" s="166"/>
      <c r="D79" s="126"/>
      <c r="E79" s="23" t="s">
        <v>388</v>
      </c>
      <c r="F79" s="13"/>
      <c r="G79" s="45">
        <v>0.5</v>
      </c>
      <c r="H79" s="45">
        <v>1.2</v>
      </c>
      <c r="I79" s="45">
        <v>1.4</v>
      </c>
      <c r="J79" s="45">
        <v>1.7</v>
      </c>
      <c r="K79" s="45">
        <v>2</v>
      </c>
      <c r="L79" s="45">
        <v>2.2000000000000002</v>
      </c>
      <c r="M79" s="45">
        <v>2.6</v>
      </c>
      <c r="N79" s="45">
        <v>2.9</v>
      </c>
      <c r="O79" s="45">
        <v>3.5</v>
      </c>
      <c r="P79" s="47">
        <f t="shared" si="3"/>
        <v>18</v>
      </c>
      <c r="Q79" s="30" t="s">
        <v>283</v>
      </c>
      <c r="R79" s="6"/>
      <c r="S79" s="13"/>
      <c r="T79" s="13"/>
      <c r="U79" s="13">
        <v>18</v>
      </c>
    </row>
    <row r="80" spans="1:21" s="5" customFormat="1" ht="38.25" x14ac:dyDescent="0.25">
      <c r="A80" s="21"/>
      <c r="B80" s="166"/>
      <c r="C80" s="166"/>
      <c r="D80" s="126"/>
      <c r="E80" s="23" t="s">
        <v>389</v>
      </c>
      <c r="F80" s="13"/>
      <c r="G80" s="45"/>
      <c r="H80" s="45"/>
      <c r="I80" s="45">
        <v>4.5999999999999996</v>
      </c>
      <c r="J80" s="45">
        <v>5.0999999999999996</v>
      </c>
      <c r="K80" s="45">
        <v>5.4</v>
      </c>
      <c r="L80" s="45">
        <v>3.7</v>
      </c>
      <c r="M80" s="45">
        <v>3.7</v>
      </c>
      <c r="N80" s="45">
        <v>4.2</v>
      </c>
      <c r="O80" s="45">
        <v>6.1</v>
      </c>
      <c r="P80" s="47">
        <f t="shared" si="3"/>
        <v>32.799999999999997</v>
      </c>
      <c r="Q80" s="30" t="s">
        <v>283</v>
      </c>
      <c r="R80" s="6"/>
      <c r="S80" s="13"/>
      <c r="T80" s="13">
        <v>32.799999999999997</v>
      </c>
      <c r="U80" s="13"/>
    </row>
    <row r="81" spans="1:21" s="5" customFormat="1" ht="51" x14ac:dyDescent="0.25">
      <c r="A81" s="21"/>
      <c r="B81" s="166"/>
      <c r="C81" s="166"/>
      <c r="D81" s="126"/>
      <c r="E81" s="23" t="s">
        <v>390</v>
      </c>
      <c r="F81" s="13"/>
      <c r="G81" s="45">
        <v>0.8</v>
      </c>
      <c r="H81" s="45">
        <v>1</v>
      </c>
      <c r="I81" s="45">
        <v>1.1000000000000001</v>
      </c>
      <c r="J81" s="45">
        <v>1.4</v>
      </c>
      <c r="K81" s="45">
        <v>1.6</v>
      </c>
      <c r="L81" s="45">
        <v>1.7</v>
      </c>
      <c r="M81" s="45">
        <v>1.9</v>
      </c>
      <c r="N81" s="45">
        <v>2.2000000000000002</v>
      </c>
      <c r="O81" s="45">
        <v>2.8</v>
      </c>
      <c r="P81" s="47">
        <f t="shared" si="3"/>
        <v>14.5</v>
      </c>
      <c r="Q81" s="30" t="s">
        <v>283</v>
      </c>
      <c r="R81" s="6"/>
      <c r="S81" s="13"/>
      <c r="T81" s="13"/>
      <c r="U81" s="13">
        <v>14.5</v>
      </c>
    </row>
    <row r="82" spans="1:21" s="5" customFormat="1" x14ac:dyDescent="0.25">
      <c r="A82" s="21"/>
      <c r="B82" s="156" t="s">
        <v>33</v>
      </c>
      <c r="C82" s="156"/>
      <c r="D82" s="156"/>
      <c r="E82" s="156"/>
      <c r="F82" s="156"/>
      <c r="G82" s="51">
        <f t="shared" ref="G82:O82" si="4">SUM(G59:G81)</f>
        <v>51.599999999999994</v>
      </c>
      <c r="H82" s="51">
        <f t="shared" si="4"/>
        <v>62.6</v>
      </c>
      <c r="I82" s="51">
        <f t="shared" si="4"/>
        <v>100.1</v>
      </c>
      <c r="J82" s="51">
        <f t="shared" si="4"/>
        <v>149.69999999999999</v>
      </c>
      <c r="K82" s="51">
        <f t="shared" si="4"/>
        <v>136</v>
      </c>
      <c r="L82" s="51">
        <f t="shared" si="4"/>
        <v>174.59999999999997</v>
      </c>
      <c r="M82" s="51">
        <f t="shared" si="4"/>
        <v>179.2</v>
      </c>
      <c r="N82" s="51">
        <f t="shared" si="4"/>
        <v>198.29999999999998</v>
      </c>
      <c r="O82" s="51">
        <f t="shared" si="4"/>
        <v>204.4</v>
      </c>
      <c r="P82" s="51">
        <f>SUM(G82:O82)</f>
        <v>1256.5</v>
      </c>
      <c r="Q82" s="53"/>
      <c r="R82" s="53"/>
      <c r="S82" s="51">
        <f>SUM(S59:S81)</f>
        <v>96.3</v>
      </c>
      <c r="T82" s="51">
        <f>SUM(T59:T81)</f>
        <v>33.4</v>
      </c>
      <c r="U82" s="51">
        <f>SUM(U59:U81)</f>
        <v>36.799999999999997</v>
      </c>
    </row>
    <row r="83" spans="1:21" x14ac:dyDescent="0.25">
      <c r="A83" s="21"/>
      <c r="B83" s="158" t="s">
        <v>11</v>
      </c>
      <c r="C83" s="158"/>
      <c r="D83" s="158"/>
      <c r="E83" s="158"/>
      <c r="F83" s="158"/>
      <c r="G83" s="158"/>
      <c r="H83" s="158"/>
      <c r="I83" s="158"/>
      <c r="J83" s="158"/>
      <c r="K83" s="158"/>
      <c r="L83" s="158"/>
      <c r="M83" s="158"/>
      <c r="N83" s="158"/>
      <c r="O83" s="158"/>
      <c r="P83" s="158"/>
      <c r="Q83" s="158"/>
      <c r="R83" s="158"/>
      <c r="S83" s="158"/>
      <c r="T83" s="158"/>
      <c r="U83" s="158"/>
    </row>
    <row r="84" spans="1:21" x14ac:dyDescent="0.25">
      <c r="A84" s="21"/>
      <c r="B84" s="159" t="s">
        <v>12</v>
      </c>
      <c r="C84" s="159"/>
      <c r="D84" s="159"/>
      <c r="E84" s="159"/>
      <c r="F84" s="159"/>
      <c r="G84" s="159"/>
      <c r="H84" s="159"/>
      <c r="I84" s="159"/>
      <c r="J84" s="159"/>
      <c r="K84" s="159"/>
      <c r="L84" s="159"/>
      <c r="M84" s="159"/>
      <c r="N84" s="159"/>
      <c r="O84" s="159"/>
      <c r="P84" s="159"/>
      <c r="Q84" s="159"/>
      <c r="R84" s="159"/>
      <c r="S84" s="159"/>
      <c r="T84" s="159"/>
      <c r="U84" s="159"/>
    </row>
    <row r="85" spans="1:21" ht="89.25" x14ac:dyDescent="0.25">
      <c r="A85" s="21"/>
      <c r="B85" s="160" t="s">
        <v>256</v>
      </c>
      <c r="C85" s="160" t="s">
        <v>257</v>
      </c>
      <c r="D85" s="122"/>
      <c r="E85" s="58" t="s">
        <v>258</v>
      </c>
      <c r="F85" s="18"/>
      <c r="G85" s="17" t="s">
        <v>259</v>
      </c>
      <c r="H85" s="17"/>
      <c r="I85" s="17"/>
      <c r="J85" s="17"/>
      <c r="K85" s="17"/>
      <c r="L85" s="17"/>
      <c r="M85" s="17"/>
      <c r="N85" s="17"/>
      <c r="O85" s="17"/>
      <c r="P85" s="47">
        <f>SUM(G85:O85)</f>
        <v>0</v>
      </c>
      <c r="Q85" s="30" t="s">
        <v>283</v>
      </c>
      <c r="R85" s="6"/>
      <c r="S85" s="11"/>
      <c r="T85" s="11"/>
      <c r="U85" s="11"/>
    </row>
    <row r="86" spans="1:21" ht="38.25" x14ac:dyDescent="0.25">
      <c r="A86" s="21"/>
      <c r="B86" s="160"/>
      <c r="C86" s="160"/>
      <c r="D86" s="122"/>
      <c r="E86" s="25" t="s">
        <v>260</v>
      </c>
      <c r="F86" s="6"/>
      <c r="G86" s="6"/>
      <c r="H86" s="6"/>
      <c r="I86" s="6"/>
      <c r="J86" s="6"/>
      <c r="K86" s="6"/>
      <c r="L86" s="6"/>
      <c r="M86" s="6"/>
      <c r="N86" s="6"/>
      <c r="O86" s="6"/>
      <c r="P86" s="47">
        <f>SUM(G86:O86)</f>
        <v>0</v>
      </c>
      <c r="Q86" s="30" t="s">
        <v>283</v>
      </c>
      <c r="R86" s="6"/>
      <c r="S86" s="11"/>
      <c r="T86" s="11"/>
      <c r="U86" s="11"/>
    </row>
    <row r="87" spans="1:21" s="5" customFormat="1" ht="104.25" customHeight="1" x14ac:dyDescent="0.25">
      <c r="A87" s="21"/>
      <c r="B87" s="160"/>
      <c r="C87" s="160"/>
      <c r="D87" s="122"/>
      <c r="E87" s="25" t="s">
        <v>261</v>
      </c>
      <c r="F87" s="20"/>
      <c r="G87" s="6"/>
      <c r="H87" s="6"/>
      <c r="I87" s="6"/>
      <c r="J87" s="6"/>
      <c r="K87" s="6"/>
      <c r="L87" s="6"/>
      <c r="M87" s="6"/>
      <c r="N87" s="6"/>
      <c r="O87" s="6"/>
      <c r="P87" s="47">
        <f>SUM(G87:O87)</f>
        <v>0</v>
      </c>
      <c r="Q87" s="30" t="s">
        <v>283</v>
      </c>
      <c r="R87" s="6"/>
      <c r="S87" s="11"/>
      <c r="T87" s="11"/>
      <c r="U87" s="11"/>
    </row>
    <row r="88" spans="1:21" s="5" customFormat="1" ht="51" x14ac:dyDescent="0.25">
      <c r="A88" s="21"/>
      <c r="B88" s="160"/>
      <c r="C88" s="25" t="s">
        <v>262</v>
      </c>
      <c r="D88" s="122"/>
      <c r="E88" s="25" t="s">
        <v>391</v>
      </c>
      <c r="F88" s="6"/>
      <c r="G88" s="6"/>
      <c r="H88" s="6"/>
      <c r="I88" s="6"/>
      <c r="J88" s="6"/>
      <c r="K88" s="6"/>
      <c r="L88" s="6"/>
      <c r="M88" s="6"/>
      <c r="N88" s="6"/>
      <c r="O88" s="6"/>
      <c r="P88" s="47">
        <f>SUM(G88:O88)</f>
        <v>0</v>
      </c>
      <c r="Q88" s="30" t="s">
        <v>283</v>
      </c>
      <c r="R88" s="6"/>
      <c r="S88" s="11"/>
      <c r="T88" s="11"/>
      <c r="U88" s="11"/>
    </row>
    <row r="89" spans="1:21" s="5" customFormat="1" x14ac:dyDescent="0.25">
      <c r="A89" s="21"/>
      <c r="B89" s="156" t="s">
        <v>33</v>
      </c>
      <c r="C89" s="156"/>
      <c r="D89" s="156"/>
      <c r="E89" s="156"/>
      <c r="F89" s="156"/>
      <c r="G89" s="51">
        <f>SUM(G85:G88)</f>
        <v>0</v>
      </c>
      <c r="H89" s="51">
        <f t="shared" ref="H89:O89" si="5">SUM(H85:H88)</f>
        <v>0</v>
      </c>
      <c r="I89" s="51">
        <f t="shared" si="5"/>
        <v>0</v>
      </c>
      <c r="J89" s="51">
        <f t="shared" si="5"/>
        <v>0</v>
      </c>
      <c r="K89" s="51">
        <f t="shared" si="5"/>
        <v>0</v>
      </c>
      <c r="L89" s="51">
        <f t="shared" si="5"/>
        <v>0</v>
      </c>
      <c r="M89" s="51">
        <f t="shared" si="5"/>
        <v>0</v>
      </c>
      <c r="N89" s="51">
        <f t="shared" si="5"/>
        <v>0</v>
      </c>
      <c r="O89" s="51">
        <f t="shared" si="5"/>
        <v>0</v>
      </c>
      <c r="P89" s="51">
        <f>SUM(G89:O89)</f>
        <v>0</v>
      </c>
      <c r="Q89" s="53"/>
      <c r="R89" s="53"/>
      <c r="S89" s="51">
        <f>SUM(S85:S88)</f>
        <v>0</v>
      </c>
      <c r="T89" s="51">
        <f>SUM(T85:T88)</f>
        <v>0</v>
      </c>
      <c r="U89" s="51">
        <f>SUM(U85:U88)</f>
        <v>0</v>
      </c>
    </row>
    <row r="90" spans="1:21" x14ac:dyDescent="0.25">
      <c r="A90" s="21"/>
      <c r="B90" s="159" t="s">
        <v>13</v>
      </c>
      <c r="C90" s="159"/>
      <c r="D90" s="159"/>
      <c r="E90" s="159"/>
      <c r="F90" s="159"/>
      <c r="G90" s="159"/>
      <c r="H90" s="159"/>
      <c r="I90" s="159"/>
      <c r="J90" s="159"/>
      <c r="K90" s="159"/>
      <c r="L90" s="159"/>
      <c r="M90" s="159"/>
      <c r="N90" s="159"/>
      <c r="O90" s="159"/>
      <c r="P90" s="159"/>
      <c r="Q90" s="159"/>
      <c r="R90" s="159"/>
      <c r="S90" s="159"/>
      <c r="T90" s="159"/>
      <c r="U90" s="159"/>
    </row>
    <row r="91" spans="1:21" ht="38.25" x14ac:dyDescent="0.25">
      <c r="A91" s="21"/>
      <c r="B91" s="160" t="s">
        <v>604</v>
      </c>
      <c r="C91" s="160" t="s">
        <v>603</v>
      </c>
      <c r="D91" s="122"/>
      <c r="E91" s="41" t="s">
        <v>602</v>
      </c>
      <c r="F91" s="9"/>
      <c r="G91" s="6"/>
      <c r="H91" s="6"/>
      <c r="I91" s="6"/>
      <c r="J91" s="6"/>
      <c r="K91" s="6"/>
      <c r="L91" s="6"/>
      <c r="M91" s="6"/>
      <c r="N91" s="6"/>
      <c r="O91" s="6"/>
      <c r="P91" s="59">
        <f t="shared" ref="P91:P122" si="6">SUM(G91:O91)</f>
        <v>0</v>
      </c>
      <c r="Q91" s="6"/>
      <c r="R91" s="6"/>
      <c r="S91" s="11"/>
      <c r="T91" s="11"/>
      <c r="U91" s="11"/>
    </row>
    <row r="92" spans="1:21" ht="63.75" x14ac:dyDescent="0.25">
      <c r="A92" s="21"/>
      <c r="B92" s="160"/>
      <c r="C92" s="160"/>
      <c r="D92" s="122"/>
      <c r="E92" s="9" t="s">
        <v>605</v>
      </c>
      <c r="F92" s="9"/>
      <c r="G92" s="6"/>
      <c r="H92" s="6"/>
      <c r="I92" s="6"/>
      <c r="J92" s="6"/>
      <c r="K92" s="6"/>
      <c r="L92" s="6"/>
      <c r="M92" s="6"/>
      <c r="N92" s="6"/>
      <c r="O92" s="6"/>
      <c r="P92" s="59">
        <f t="shared" si="6"/>
        <v>0</v>
      </c>
      <c r="Q92" s="6"/>
      <c r="R92" s="6"/>
      <c r="S92" s="11"/>
      <c r="T92" s="11"/>
      <c r="U92" s="11"/>
    </row>
    <row r="93" spans="1:21" ht="51" x14ac:dyDescent="0.25">
      <c r="A93" s="21"/>
      <c r="B93" s="160"/>
      <c r="C93" s="160"/>
      <c r="D93" s="122"/>
      <c r="E93" s="9" t="s">
        <v>611</v>
      </c>
      <c r="F93" s="9"/>
      <c r="G93" s="6"/>
      <c r="H93" s="6"/>
      <c r="I93" s="6"/>
      <c r="J93" s="6"/>
      <c r="K93" s="6"/>
      <c r="L93" s="6"/>
      <c r="M93" s="6"/>
      <c r="N93" s="6"/>
      <c r="O93" s="6"/>
      <c r="P93" s="59">
        <f t="shared" si="6"/>
        <v>0</v>
      </c>
      <c r="Q93" s="6"/>
      <c r="R93" s="6"/>
      <c r="S93" s="11"/>
      <c r="T93" s="11"/>
      <c r="U93" s="11"/>
    </row>
    <row r="94" spans="1:21" ht="38.25" x14ac:dyDescent="0.25">
      <c r="A94" s="21"/>
      <c r="B94" s="160"/>
      <c r="C94" s="160"/>
      <c r="D94" s="122"/>
      <c r="E94" s="9" t="s">
        <v>609</v>
      </c>
      <c r="F94" s="9"/>
      <c r="G94" s="11"/>
      <c r="H94" s="6"/>
      <c r="I94" s="6"/>
      <c r="J94" s="6"/>
      <c r="K94" s="6"/>
      <c r="L94" s="6"/>
      <c r="M94" s="6"/>
      <c r="N94" s="6"/>
      <c r="O94" s="6"/>
      <c r="P94" s="59">
        <f t="shared" si="6"/>
        <v>0</v>
      </c>
      <c r="Q94" s="6"/>
      <c r="R94" s="6"/>
      <c r="S94" s="11"/>
      <c r="T94" s="11"/>
      <c r="U94" s="11"/>
    </row>
    <row r="95" spans="1:21" ht="25.5" x14ac:dyDescent="0.25">
      <c r="A95" s="21"/>
      <c r="B95" s="160"/>
      <c r="C95" s="160"/>
      <c r="D95" s="122"/>
      <c r="E95" s="9" t="s">
        <v>610</v>
      </c>
      <c r="F95" s="9"/>
      <c r="G95" s="11"/>
      <c r="H95" s="6"/>
      <c r="I95" s="6"/>
      <c r="J95" s="6"/>
      <c r="K95" s="6"/>
      <c r="L95" s="6"/>
      <c r="M95" s="6"/>
      <c r="N95" s="6"/>
      <c r="O95" s="6"/>
      <c r="P95" s="59">
        <f t="shared" si="6"/>
        <v>0</v>
      </c>
      <c r="Q95" s="6"/>
      <c r="R95" s="6"/>
      <c r="S95" s="11"/>
      <c r="T95" s="11"/>
      <c r="U95" s="11"/>
    </row>
    <row r="96" spans="1:21" ht="25.5" x14ac:dyDescent="0.25">
      <c r="A96" s="21"/>
      <c r="B96" s="160"/>
      <c r="C96" s="160"/>
      <c r="D96" s="122"/>
      <c r="E96" s="9" t="s">
        <v>608</v>
      </c>
      <c r="F96" s="9"/>
      <c r="G96" s="11"/>
      <c r="H96" s="6"/>
      <c r="I96" s="6"/>
      <c r="J96" s="6"/>
      <c r="K96" s="6"/>
      <c r="L96" s="6"/>
      <c r="M96" s="6"/>
      <c r="N96" s="6"/>
      <c r="O96" s="6"/>
      <c r="P96" s="59">
        <f t="shared" si="6"/>
        <v>0</v>
      </c>
      <c r="Q96" s="6"/>
      <c r="R96" s="6"/>
      <c r="S96" s="11"/>
      <c r="T96" s="11"/>
      <c r="U96" s="11"/>
    </row>
    <row r="97" spans="1:21" ht="25.5" x14ac:dyDescent="0.25">
      <c r="A97" s="21"/>
      <c r="B97" s="160"/>
      <c r="C97" s="160"/>
      <c r="D97" s="122"/>
      <c r="E97" s="9" t="s">
        <v>43</v>
      </c>
      <c r="F97" s="9"/>
      <c r="G97" s="11"/>
      <c r="H97" s="6"/>
      <c r="I97" s="6"/>
      <c r="J97" s="6"/>
      <c r="K97" s="6"/>
      <c r="L97" s="6"/>
      <c r="M97" s="6"/>
      <c r="N97" s="6"/>
      <c r="O97" s="6"/>
      <c r="P97" s="59">
        <f t="shared" si="6"/>
        <v>0</v>
      </c>
      <c r="Q97" s="6"/>
      <c r="R97" s="6"/>
      <c r="S97" s="11"/>
      <c r="T97" s="11"/>
      <c r="U97" s="11"/>
    </row>
    <row r="98" spans="1:21" ht="38.25" x14ac:dyDescent="0.25">
      <c r="A98" s="21"/>
      <c r="B98" s="160"/>
      <c r="C98" s="160"/>
      <c r="D98" s="122"/>
      <c r="E98" s="9" t="s">
        <v>607</v>
      </c>
      <c r="F98" s="9"/>
      <c r="G98" s="11"/>
      <c r="H98" s="6"/>
      <c r="I98" s="6"/>
      <c r="J98" s="6"/>
      <c r="K98" s="6"/>
      <c r="L98" s="6"/>
      <c r="M98" s="6"/>
      <c r="N98" s="6"/>
      <c r="O98" s="6"/>
      <c r="P98" s="59">
        <f t="shared" si="6"/>
        <v>0</v>
      </c>
      <c r="Q98" s="6"/>
      <c r="R98" s="6"/>
      <c r="S98" s="11"/>
      <c r="T98" s="11"/>
      <c r="U98" s="11"/>
    </row>
    <row r="99" spans="1:21" ht="38.25" x14ac:dyDescent="0.25">
      <c r="A99" s="21"/>
      <c r="B99" s="160"/>
      <c r="C99" s="160"/>
      <c r="D99" s="122"/>
      <c r="E99" s="9" t="s">
        <v>606</v>
      </c>
      <c r="F99" s="9"/>
      <c r="G99" s="11"/>
      <c r="H99" s="6"/>
      <c r="I99" s="6"/>
      <c r="J99" s="6"/>
      <c r="K99" s="6"/>
      <c r="L99" s="6"/>
      <c r="M99" s="6"/>
      <c r="N99" s="6"/>
      <c r="O99" s="6"/>
      <c r="P99" s="59">
        <f t="shared" si="6"/>
        <v>0</v>
      </c>
      <c r="Q99" s="6"/>
      <c r="R99" s="6"/>
      <c r="S99" s="11"/>
      <c r="T99" s="11"/>
      <c r="U99" s="11"/>
    </row>
    <row r="100" spans="1:21" ht="51.75" customHeight="1" x14ac:dyDescent="0.25">
      <c r="A100" s="21"/>
      <c r="B100" s="160"/>
      <c r="C100" s="153" t="s">
        <v>25</v>
      </c>
      <c r="D100" s="118"/>
      <c r="E100" s="9" t="s">
        <v>26</v>
      </c>
      <c r="F100" s="9"/>
      <c r="G100" s="11">
        <v>0.73</v>
      </c>
      <c r="H100" s="11"/>
      <c r="I100" s="11"/>
      <c r="J100" s="11"/>
      <c r="K100" s="11"/>
      <c r="L100" s="11"/>
      <c r="M100" s="11"/>
      <c r="N100" s="11"/>
      <c r="O100" s="11"/>
      <c r="P100" s="59">
        <f t="shared" si="6"/>
        <v>0.73</v>
      </c>
      <c r="Q100" s="6"/>
      <c r="R100" s="6"/>
      <c r="S100" s="11">
        <v>0.73</v>
      </c>
      <c r="T100" s="11"/>
      <c r="U100" s="11"/>
    </row>
    <row r="101" spans="1:21" ht="53.25" customHeight="1" x14ac:dyDescent="0.25">
      <c r="A101" s="21"/>
      <c r="B101" s="160"/>
      <c r="C101" s="154"/>
      <c r="D101" s="119"/>
      <c r="E101" s="9" t="s">
        <v>44</v>
      </c>
      <c r="F101" s="9"/>
      <c r="G101" s="11"/>
      <c r="H101" s="11"/>
      <c r="I101" s="11"/>
      <c r="J101" s="11"/>
      <c r="K101" s="11"/>
      <c r="L101" s="11"/>
      <c r="M101" s="11"/>
      <c r="N101" s="11"/>
      <c r="O101" s="11"/>
      <c r="P101" s="59">
        <f t="shared" si="6"/>
        <v>0</v>
      </c>
      <c r="Q101" s="6"/>
      <c r="R101" s="6"/>
      <c r="S101" s="11"/>
      <c r="T101" s="11"/>
      <c r="U101" s="11"/>
    </row>
    <row r="102" spans="1:21" ht="27.75" customHeight="1" x14ac:dyDescent="0.25">
      <c r="A102" s="21"/>
      <c r="B102" s="160"/>
      <c r="C102" s="154"/>
      <c r="D102" s="119"/>
      <c r="E102" s="9" t="s">
        <v>45</v>
      </c>
      <c r="F102" s="9"/>
      <c r="G102" s="11"/>
      <c r="H102" s="11"/>
      <c r="I102" s="11"/>
      <c r="J102" s="11"/>
      <c r="K102" s="11"/>
      <c r="L102" s="11"/>
      <c r="M102" s="11"/>
      <c r="N102" s="11"/>
      <c r="O102" s="11"/>
      <c r="P102" s="59">
        <f t="shared" si="6"/>
        <v>0</v>
      </c>
      <c r="Q102" s="6"/>
      <c r="R102" s="6"/>
      <c r="S102" s="11"/>
      <c r="T102" s="11"/>
      <c r="U102" s="11"/>
    </row>
    <row r="103" spans="1:21" s="5" customFormat="1" ht="25.5" x14ac:dyDescent="0.25">
      <c r="A103" s="21"/>
      <c r="B103" s="160"/>
      <c r="C103" s="154"/>
      <c r="D103" s="119"/>
      <c r="E103" s="25" t="s">
        <v>598</v>
      </c>
      <c r="F103" s="25"/>
      <c r="G103" s="17"/>
      <c r="H103" s="17"/>
      <c r="I103" s="17"/>
      <c r="J103" s="17"/>
      <c r="K103" s="17"/>
      <c r="L103" s="17"/>
      <c r="M103" s="17"/>
      <c r="N103" s="17"/>
      <c r="O103" s="17"/>
      <c r="P103" s="59">
        <f t="shared" si="6"/>
        <v>0</v>
      </c>
      <c r="Q103" s="6"/>
      <c r="R103" s="6"/>
      <c r="S103" s="17"/>
      <c r="T103" s="17"/>
      <c r="U103" s="17"/>
    </row>
    <row r="104" spans="1:21" s="5" customFormat="1" ht="51" x14ac:dyDescent="0.25">
      <c r="A104" s="21"/>
      <c r="B104" s="160"/>
      <c r="C104" s="155"/>
      <c r="D104" s="120"/>
      <c r="E104" s="25" t="s">
        <v>612</v>
      </c>
      <c r="F104" s="25"/>
      <c r="G104" s="17"/>
      <c r="H104" s="17"/>
      <c r="I104" s="17"/>
      <c r="J104" s="17"/>
      <c r="K104" s="17"/>
      <c r="L104" s="17"/>
      <c r="M104" s="17"/>
      <c r="N104" s="17"/>
      <c r="O104" s="17"/>
      <c r="P104" s="59">
        <f t="shared" si="6"/>
        <v>0</v>
      </c>
      <c r="Q104" s="6"/>
      <c r="R104" s="6"/>
      <c r="S104" s="17"/>
      <c r="T104" s="17"/>
      <c r="U104" s="17"/>
    </row>
    <row r="105" spans="1:21" ht="29.25" customHeight="1" x14ac:dyDescent="0.25">
      <c r="A105" s="21"/>
      <c r="B105" s="160"/>
      <c r="C105" s="160" t="s">
        <v>27</v>
      </c>
      <c r="D105" s="122"/>
      <c r="E105" s="9" t="s">
        <v>28</v>
      </c>
      <c r="F105" s="9"/>
      <c r="G105" s="11">
        <v>1.34</v>
      </c>
      <c r="H105" s="11"/>
      <c r="I105" s="11"/>
      <c r="J105" s="11"/>
      <c r="K105" s="11"/>
      <c r="L105" s="11"/>
      <c r="M105" s="11"/>
      <c r="N105" s="11"/>
      <c r="O105" s="11"/>
      <c r="P105" s="59">
        <f t="shared" si="6"/>
        <v>1.34</v>
      </c>
      <c r="Q105" s="6"/>
      <c r="R105" s="6"/>
      <c r="S105" s="11">
        <v>1.34</v>
      </c>
      <c r="T105" s="11"/>
      <c r="U105" s="11"/>
    </row>
    <row r="106" spans="1:21" ht="41.25" customHeight="1" x14ac:dyDescent="0.25">
      <c r="A106" s="21"/>
      <c r="B106" s="160"/>
      <c r="C106" s="160"/>
      <c r="D106" s="122"/>
      <c r="E106" s="9" t="s">
        <v>29</v>
      </c>
      <c r="F106" s="9"/>
      <c r="G106" s="11"/>
      <c r="H106" s="11">
        <v>8.51</v>
      </c>
      <c r="I106" s="11"/>
      <c r="J106" s="11"/>
      <c r="K106" s="11"/>
      <c r="L106" s="11"/>
      <c r="M106" s="11"/>
      <c r="N106" s="11"/>
      <c r="O106" s="11"/>
      <c r="P106" s="59">
        <f t="shared" si="6"/>
        <v>8.51</v>
      </c>
      <c r="Q106" s="6"/>
      <c r="R106" s="6"/>
      <c r="S106" s="11">
        <v>8.51</v>
      </c>
      <c r="T106" s="11"/>
      <c r="U106" s="11"/>
    </row>
    <row r="107" spans="1:21" ht="42.75" customHeight="1" x14ac:dyDescent="0.25">
      <c r="A107" s="21"/>
      <c r="B107" s="160"/>
      <c r="C107" s="160"/>
      <c r="D107" s="122"/>
      <c r="E107" s="9" t="s">
        <v>30</v>
      </c>
      <c r="F107" s="9"/>
      <c r="G107" s="11"/>
      <c r="H107" s="11">
        <v>10.43</v>
      </c>
      <c r="I107" s="11"/>
      <c r="J107" s="11"/>
      <c r="K107" s="11"/>
      <c r="L107" s="11"/>
      <c r="M107" s="11"/>
      <c r="N107" s="11"/>
      <c r="O107" s="11"/>
      <c r="P107" s="59">
        <f t="shared" si="6"/>
        <v>10.43</v>
      </c>
      <c r="Q107" s="6"/>
      <c r="R107" s="6"/>
      <c r="S107" s="11">
        <v>10.43</v>
      </c>
      <c r="T107" s="11"/>
      <c r="U107" s="11"/>
    </row>
    <row r="108" spans="1:21" ht="41.25" customHeight="1" x14ac:dyDescent="0.25">
      <c r="A108" s="21"/>
      <c r="B108" s="160"/>
      <c r="C108" s="160"/>
      <c r="D108" s="122"/>
      <c r="E108" s="9" t="s">
        <v>31</v>
      </c>
      <c r="F108" s="9"/>
      <c r="G108" s="11"/>
      <c r="H108" s="11">
        <v>0.35</v>
      </c>
      <c r="I108" s="11"/>
      <c r="J108" s="11"/>
      <c r="K108" s="11"/>
      <c r="L108" s="11"/>
      <c r="M108" s="11"/>
      <c r="N108" s="11"/>
      <c r="O108" s="11"/>
      <c r="P108" s="59">
        <f t="shared" si="6"/>
        <v>0.35</v>
      </c>
      <c r="Q108" s="6"/>
      <c r="R108" s="6"/>
      <c r="S108" s="11">
        <v>0.35</v>
      </c>
      <c r="T108" s="11"/>
      <c r="U108" s="11"/>
    </row>
    <row r="109" spans="1:21" ht="66.75" customHeight="1" x14ac:dyDescent="0.25">
      <c r="A109" s="21"/>
      <c r="B109" s="160"/>
      <c r="C109" s="160"/>
      <c r="D109" s="122"/>
      <c r="E109" s="9" t="s">
        <v>32</v>
      </c>
      <c r="F109" s="9"/>
      <c r="G109" s="11"/>
      <c r="H109" s="11"/>
      <c r="I109" s="11">
        <v>8.4700000000000006</v>
      </c>
      <c r="J109" s="11"/>
      <c r="K109" s="11"/>
      <c r="L109" s="11"/>
      <c r="M109" s="11"/>
      <c r="N109" s="11"/>
      <c r="O109" s="11"/>
      <c r="P109" s="59">
        <f t="shared" si="6"/>
        <v>8.4700000000000006</v>
      </c>
      <c r="Q109" s="6"/>
      <c r="R109" s="6"/>
      <c r="S109" s="11">
        <v>8.4700000000000006</v>
      </c>
      <c r="T109" s="11"/>
      <c r="U109" s="11"/>
    </row>
    <row r="110" spans="1:21" ht="42" customHeight="1" x14ac:dyDescent="0.25">
      <c r="A110" s="21"/>
      <c r="B110" s="160"/>
      <c r="C110" s="160"/>
      <c r="D110" s="122"/>
      <c r="E110" s="9" t="s">
        <v>34</v>
      </c>
      <c r="F110" s="9"/>
      <c r="G110" s="11"/>
      <c r="H110" s="11"/>
      <c r="I110" s="11"/>
      <c r="J110" s="11">
        <v>8.34</v>
      </c>
      <c r="K110" s="11"/>
      <c r="L110" s="11"/>
      <c r="M110" s="11"/>
      <c r="N110" s="11"/>
      <c r="O110" s="11"/>
      <c r="P110" s="59">
        <f t="shared" si="6"/>
        <v>8.34</v>
      </c>
      <c r="Q110" s="6"/>
      <c r="R110" s="6"/>
      <c r="S110" s="11">
        <v>8.34</v>
      </c>
      <c r="T110" s="11"/>
      <c r="U110" s="11"/>
    </row>
    <row r="111" spans="1:21" ht="51.75" customHeight="1" x14ac:dyDescent="0.25">
      <c r="A111" s="21"/>
      <c r="B111" s="160"/>
      <c r="C111" s="160"/>
      <c r="D111" s="122"/>
      <c r="E111" s="9" t="s">
        <v>35</v>
      </c>
      <c r="F111" s="9"/>
      <c r="G111" s="11"/>
      <c r="H111" s="11"/>
      <c r="I111" s="11">
        <v>8.5</v>
      </c>
      <c r="J111" s="11"/>
      <c r="K111" s="11"/>
      <c r="L111" s="11"/>
      <c r="M111" s="11"/>
      <c r="N111" s="11"/>
      <c r="O111" s="11"/>
      <c r="P111" s="59">
        <f t="shared" si="6"/>
        <v>8.5</v>
      </c>
      <c r="Q111" s="6"/>
      <c r="R111" s="6"/>
      <c r="S111" s="11">
        <v>8.5</v>
      </c>
      <c r="T111" s="11"/>
      <c r="U111" s="11"/>
    </row>
    <row r="112" spans="1:21" ht="64.5" customHeight="1" x14ac:dyDescent="0.25">
      <c r="A112" s="21"/>
      <c r="B112" s="160"/>
      <c r="C112" s="160"/>
      <c r="D112" s="122"/>
      <c r="E112" s="9" t="s">
        <v>36</v>
      </c>
      <c r="F112" s="9"/>
      <c r="G112" s="11"/>
      <c r="H112" s="11"/>
      <c r="I112" s="11"/>
      <c r="J112" s="11">
        <v>0.71</v>
      </c>
      <c r="K112" s="11"/>
      <c r="L112" s="11"/>
      <c r="M112" s="11"/>
      <c r="N112" s="11"/>
      <c r="O112" s="11"/>
      <c r="P112" s="59">
        <f t="shared" si="6"/>
        <v>0.71</v>
      </c>
      <c r="Q112" s="6"/>
      <c r="R112" s="6"/>
      <c r="S112" s="11">
        <v>0.71</v>
      </c>
      <c r="T112" s="11"/>
      <c r="U112" s="11"/>
    </row>
    <row r="113" spans="1:27" ht="40.5" customHeight="1" x14ac:dyDescent="0.25">
      <c r="A113" s="21"/>
      <c r="B113" s="160"/>
      <c r="C113" s="160"/>
      <c r="D113" s="122"/>
      <c r="E113" s="9" t="s">
        <v>37</v>
      </c>
      <c r="F113" s="9"/>
      <c r="G113" s="11"/>
      <c r="H113" s="11"/>
      <c r="I113" s="11"/>
      <c r="J113" s="11">
        <v>8.1999999999999993</v>
      </c>
      <c r="K113" s="11"/>
      <c r="L113" s="11"/>
      <c r="M113" s="11"/>
      <c r="N113" s="11"/>
      <c r="O113" s="11"/>
      <c r="P113" s="59">
        <f t="shared" si="6"/>
        <v>8.1999999999999993</v>
      </c>
      <c r="Q113" s="6"/>
      <c r="R113" s="6"/>
      <c r="S113" s="11">
        <v>8.1999999999999993</v>
      </c>
      <c r="T113" s="11"/>
      <c r="U113" s="11"/>
    </row>
    <row r="114" spans="1:27" ht="53.25" customHeight="1" x14ac:dyDescent="0.25">
      <c r="A114" s="21"/>
      <c r="B114" s="160"/>
      <c r="C114" s="160"/>
      <c r="D114" s="122"/>
      <c r="E114" s="9" t="s">
        <v>38</v>
      </c>
      <c r="F114" s="9"/>
      <c r="G114" s="11"/>
      <c r="H114" s="11"/>
      <c r="I114" s="11"/>
      <c r="J114" s="11">
        <v>6.35</v>
      </c>
      <c r="K114" s="11"/>
      <c r="L114" s="11"/>
      <c r="M114" s="11"/>
      <c r="N114" s="11"/>
      <c r="O114" s="11"/>
      <c r="P114" s="59">
        <f t="shared" si="6"/>
        <v>6.35</v>
      </c>
      <c r="Q114" s="6"/>
      <c r="R114" s="6"/>
      <c r="S114" s="11">
        <v>6.35</v>
      </c>
      <c r="T114" s="11"/>
      <c r="U114" s="11"/>
    </row>
    <row r="115" spans="1:27" ht="42" customHeight="1" x14ac:dyDescent="0.25">
      <c r="A115" s="21"/>
      <c r="B115" s="160"/>
      <c r="C115" s="160"/>
      <c r="D115" s="122"/>
      <c r="E115" s="9" t="s">
        <v>39</v>
      </c>
      <c r="F115" s="9"/>
      <c r="G115" s="11"/>
      <c r="H115" s="11"/>
      <c r="I115" s="11"/>
      <c r="J115" s="11">
        <v>8.4</v>
      </c>
      <c r="K115" s="11"/>
      <c r="L115" s="11"/>
      <c r="M115" s="11"/>
      <c r="N115" s="11"/>
      <c r="O115" s="11"/>
      <c r="P115" s="59">
        <f t="shared" si="6"/>
        <v>8.4</v>
      </c>
      <c r="Q115" s="6"/>
      <c r="R115" s="6"/>
      <c r="S115" s="11">
        <v>8.4</v>
      </c>
      <c r="T115" s="11"/>
      <c r="U115" s="11"/>
    </row>
    <row r="116" spans="1:27" ht="41.25" customHeight="1" x14ac:dyDescent="0.25">
      <c r="A116" s="21"/>
      <c r="B116" s="160"/>
      <c r="C116" s="160"/>
      <c r="D116" s="122"/>
      <c r="E116" s="9" t="s">
        <v>40</v>
      </c>
      <c r="F116" s="9"/>
      <c r="G116" s="11"/>
      <c r="H116" s="11"/>
      <c r="I116" s="11"/>
      <c r="J116" s="11">
        <v>5.2</v>
      </c>
      <c r="K116" s="11"/>
      <c r="L116" s="11"/>
      <c r="M116" s="11"/>
      <c r="N116" s="11"/>
      <c r="O116" s="11"/>
      <c r="P116" s="59">
        <f t="shared" si="6"/>
        <v>5.2</v>
      </c>
      <c r="Q116" s="6"/>
      <c r="R116" s="6"/>
      <c r="S116" s="11">
        <v>5.2</v>
      </c>
      <c r="T116" s="11"/>
      <c r="U116" s="11"/>
    </row>
    <row r="117" spans="1:27" ht="51.75" customHeight="1" x14ac:dyDescent="0.25">
      <c r="A117" s="21"/>
      <c r="B117" s="160"/>
      <c r="C117" s="160"/>
      <c r="D117" s="122"/>
      <c r="E117" s="9" t="s">
        <v>41</v>
      </c>
      <c r="F117" s="9"/>
      <c r="G117" s="11"/>
      <c r="H117" s="11"/>
      <c r="I117" s="11"/>
      <c r="J117" s="11">
        <v>4.24</v>
      </c>
      <c r="K117" s="11"/>
      <c r="L117" s="11"/>
      <c r="M117" s="11"/>
      <c r="N117" s="11"/>
      <c r="O117" s="11"/>
      <c r="P117" s="59">
        <f t="shared" si="6"/>
        <v>4.24</v>
      </c>
      <c r="Q117" s="6"/>
      <c r="R117" s="6"/>
      <c r="S117" s="11">
        <v>4.24</v>
      </c>
      <c r="T117" s="11"/>
      <c r="U117" s="11"/>
    </row>
    <row r="118" spans="1:27" ht="78.75" customHeight="1" x14ac:dyDescent="0.25">
      <c r="A118" s="21"/>
      <c r="B118" s="160"/>
      <c r="C118" s="160"/>
      <c r="D118" s="122"/>
      <c r="E118" s="9" t="s">
        <v>42</v>
      </c>
      <c r="F118" s="9"/>
      <c r="G118" s="11"/>
      <c r="H118" s="11"/>
      <c r="I118" s="28">
        <v>12.6</v>
      </c>
      <c r="J118" s="28">
        <v>20</v>
      </c>
      <c r="K118" s="11"/>
      <c r="L118" s="11"/>
      <c r="M118" s="11"/>
      <c r="N118" s="11"/>
      <c r="O118" s="11"/>
      <c r="P118" s="59">
        <f t="shared" si="6"/>
        <v>32.6</v>
      </c>
      <c r="Q118" s="6"/>
      <c r="R118" s="6"/>
      <c r="S118" s="11">
        <v>32.6</v>
      </c>
      <c r="T118" s="11"/>
      <c r="U118" s="11"/>
    </row>
    <row r="119" spans="1:27" ht="77.25" customHeight="1" x14ac:dyDescent="0.25">
      <c r="A119" s="21"/>
      <c r="B119" s="160"/>
      <c r="C119" s="9" t="s">
        <v>392</v>
      </c>
      <c r="D119" s="122"/>
      <c r="E119" s="9" t="s">
        <v>613</v>
      </c>
      <c r="F119" s="9"/>
      <c r="G119" s="11"/>
      <c r="H119" s="6"/>
      <c r="I119" s="6"/>
      <c r="J119" s="6"/>
      <c r="K119" s="6"/>
      <c r="L119" s="6"/>
      <c r="M119" s="6"/>
      <c r="N119" s="6"/>
      <c r="O119" s="6"/>
      <c r="P119" s="59">
        <f t="shared" si="6"/>
        <v>0</v>
      </c>
      <c r="Q119" s="6"/>
      <c r="R119" s="6"/>
      <c r="S119" s="11"/>
      <c r="T119" s="11"/>
      <c r="U119" s="11"/>
    </row>
    <row r="120" spans="1:27" ht="51" customHeight="1" x14ac:dyDescent="0.25">
      <c r="A120" s="21"/>
      <c r="B120" s="160" t="s">
        <v>393</v>
      </c>
      <c r="C120" s="153" t="s">
        <v>394</v>
      </c>
      <c r="D120" s="118"/>
      <c r="E120" s="9" t="s">
        <v>599</v>
      </c>
      <c r="F120" s="9"/>
      <c r="G120" s="11"/>
      <c r="H120" s="6"/>
      <c r="I120" s="6"/>
      <c r="J120" s="6"/>
      <c r="K120" s="6"/>
      <c r="L120" s="6"/>
      <c r="M120" s="6"/>
      <c r="N120" s="6"/>
      <c r="O120" s="6"/>
      <c r="P120" s="59">
        <f t="shared" si="6"/>
        <v>0</v>
      </c>
      <c r="Q120" s="6"/>
      <c r="R120" s="6"/>
      <c r="S120" s="11"/>
      <c r="T120" s="11"/>
      <c r="U120" s="11"/>
    </row>
    <row r="121" spans="1:27" s="5" customFormat="1" ht="51" x14ac:dyDescent="0.25">
      <c r="A121" s="21"/>
      <c r="B121" s="160"/>
      <c r="C121" s="154"/>
      <c r="D121" s="119"/>
      <c r="E121" s="25" t="s">
        <v>600</v>
      </c>
      <c r="F121" s="25"/>
      <c r="G121" s="17"/>
      <c r="H121" s="6"/>
      <c r="I121" s="6"/>
      <c r="J121" s="6"/>
      <c r="K121" s="6"/>
      <c r="L121" s="6"/>
      <c r="M121" s="6"/>
      <c r="N121" s="6"/>
      <c r="O121" s="6"/>
      <c r="P121" s="59">
        <f t="shared" si="6"/>
        <v>0</v>
      </c>
      <c r="Q121" s="6"/>
      <c r="R121" s="6"/>
      <c r="S121" s="17"/>
      <c r="T121" s="17"/>
      <c r="U121" s="17"/>
    </row>
    <row r="122" spans="1:27" ht="102" x14ac:dyDescent="0.25">
      <c r="A122" s="21"/>
      <c r="B122" s="160"/>
      <c r="C122" s="9" t="s">
        <v>395</v>
      </c>
      <c r="D122" s="122"/>
      <c r="E122" s="9" t="s">
        <v>601</v>
      </c>
      <c r="F122" s="9"/>
      <c r="G122" s="11"/>
      <c r="H122" s="6"/>
      <c r="I122" s="6"/>
      <c r="J122" s="6"/>
      <c r="K122" s="6"/>
      <c r="L122" s="6"/>
      <c r="M122" s="6"/>
      <c r="N122" s="6"/>
      <c r="O122" s="6"/>
      <c r="P122" s="59">
        <f t="shared" si="6"/>
        <v>0</v>
      </c>
      <c r="Q122" s="6"/>
      <c r="R122" s="6"/>
      <c r="S122" s="11"/>
      <c r="T122" s="11"/>
      <c r="U122" s="11"/>
    </row>
    <row r="123" spans="1:27" x14ac:dyDescent="0.25">
      <c r="A123" s="21"/>
      <c r="B123" s="156" t="s">
        <v>33</v>
      </c>
      <c r="C123" s="156"/>
      <c r="D123" s="156"/>
      <c r="E123" s="156"/>
      <c r="F123" s="156"/>
      <c r="G123" s="54">
        <f t="shared" ref="G123:O123" si="7">SUM(G91:G122)</f>
        <v>2.0700000000000003</v>
      </c>
      <c r="H123" s="54">
        <f t="shared" si="7"/>
        <v>19.29</v>
      </c>
      <c r="I123" s="54">
        <f t="shared" si="7"/>
        <v>29.57</v>
      </c>
      <c r="J123" s="54">
        <f t="shared" si="7"/>
        <v>61.440000000000005</v>
      </c>
      <c r="K123" s="54">
        <f t="shared" si="7"/>
        <v>0</v>
      </c>
      <c r="L123" s="54">
        <f t="shared" si="7"/>
        <v>0</v>
      </c>
      <c r="M123" s="54">
        <f t="shared" si="7"/>
        <v>0</v>
      </c>
      <c r="N123" s="54">
        <f t="shared" si="7"/>
        <v>0</v>
      </c>
      <c r="O123" s="54">
        <f t="shared" si="7"/>
        <v>0</v>
      </c>
      <c r="P123" s="53">
        <f>SUM(G123:O123)</f>
        <v>112.37</v>
      </c>
      <c r="Q123" s="53"/>
      <c r="R123" s="53"/>
      <c r="S123" s="51">
        <f t="shared" ref="S123:AA123" si="8">SUM(S91:S122)</f>
        <v>112.37</v>
      </c>
      <c r="T123" s="51">
        <f t="shared" si="8"/>
        <v>0</v>
      </c>
      <c r="U123" s="51">
        <f t="shared" si="8"/>
        <v>0</v>
      </c>
      <c r="V123" s="31">
        <f t="shared" si="8"/>
        <v>0</v>
      </c>
      <c r="W123" s="31">
        <f t="shared" si="8"/>
        <v>0</v>
      </c>
      <c r="X123" s="31">
        <f t="shared" si="8"/>
        <v>0</v>
      </c>
      <c r="Y123" s="31">
        <f t="shared" si="8"/>
        <v>0</v>
      </c>
      <c r="Z123" s="31">
        <f t="shared" si="8"/>
        <v>0</v>
      </c>
      <c r="AA123" s="31">
        <f t="shared" si="8"/>
        <v>0</v>
      </c>
    </row>
    <row r="124" spans="1:27" x14ac:dyDescent="0.25">
      <c r="A124" s="21"/>
      <c r="B124" s="159" t="s">
        <v>14</v>
      </c>
      <c r="C124" s="159"/>
      <c r="D124" s="159"/>
      <c r="E124" s="159"/>
      <c r="F124" s="159"/>
      <c r="G124" s="159"/>
      <c r="H124" s="159"/>
      <c r="I124" s="159"/>
      <c r="J124" s="159"/>
      <c r="K124" s="159"/>
      <c r="L124" s="159"/>
      <c r="M124" s="159"/>
      <c r="N124" s="159"/>
      <c r="O124" s="159"/>
      <c r="P124" s="159"/>
      <c r="Q124" s="159"/>
      <c r="R124" s="159"/>
      <c r="S124" s="159"/>
      <c r="T124" s="159"/>
      <c r="U124" s="159"/>
    </row>
    <row r="125" spans="1:27" ht="102" x14ac:dyDescent="0.25">
      <c r="A125" s="21"/>
      <c r="B125" s="160" t="s">
        <v>218</v>
      </c>
      <c r="C125" s="160" t="s">
        <v>219</v>
      </c>
      <c r="D125" s="122"/>
      <c r="E125" s="25" t="s">
        <v>220</v>
      </c>
      <c r="F125" s="11"/>
      <c r="G125" s="50"/>
      <c r="H125" s="50"/>
      <c r="I125" s="50"/>
      <c r="J125" s="50"/>
      <c r="K125" s="50"/>
      <c r="L125" s="50"/>
      <c r="M125" s="50"/>
      <c r="N125" s="50"/>
      <c r="O125" s="50"/>
      <c r="P125" s="59" t="s">
        <v>86</v>
      </c>
      <c r="Q125" s="30" t="s">
        <v>221</v>
      </c>
      <c r="R125" s="30" t="s">
        <v>397</v>
      </c>
      <c r="S125" s="11"/>
      <c r="T125" s="50" t="s">
        <v>86</v>
      </c>
      <c r="U125" s="11"/>
    </row>
    <row r="126" spans="1:27" s="5" customFormat="1" ht="38.25" x14ac:dyDescent="0.25">
      <c r="A126" s="21"/>
      <c r="B126" s="160"/>
      <c r="C126" s="160"/>
      <c r="D126" s="122"/>
      <c r="E126" s="25" t="s">
        <v>222</v>
      </c>
      <c r="F126" s="11"/>
      <c r="G126" s="3"/>
      <c r="H126" s="28">
        <v>18.399999999999999</v>
      </c>
      <c r="I126" s="28">
        <v>19</v>
      </c>
      <c r="J126" s="28">
        <v>105</v>
      </c>
      <c r="K126" s="28"/>
      <c r="L126" s="28"/>
      <c r="M126" s="28"/>
      <c r="N126" s="28"/>
      <c r="O126" s="28">
        <v>505</v>
      </c>
      <c r="P126" s="59">
        <f t="shared" ref="P126:P141" si="9">SUM(G126:O126)</f>
        <v>647.4</v>
      </c>
      <c r="Q126" s="30" t="s">
        <v>223</v>
      </c>
      <c r="R126" s="30"/>
      <c r="S126" s="11">
        <v>647.4</v>
      </c>
      <c r="T126" s="11"/>
      <c r="U126" s="11"/>
    </row>
    <row r="127" spans="1:27" s="5" customFormat="1" ht="38.25" x14ac:dyDescent="0.25">
      <c r="A127" s="21"/>
      <c r="B127" s="160"/>
      <c r="C127" s="160"/>
      <c r="D127" s="122"/>
      <c r="E127" s="25" t="s">
        <v>224</v>
      </c>
      <c r="F127" s="11"/>
      <c r="G127" s="11"/>
      <c r="H127" s="11"/>
      <c r="I127" s="28">
        <v>24</v>
      </c>
      <c r="J127" s="11"/>
      <c r="K127" s="11"/>
      <c r="L127" s="11"/>
      <c r="M127" s="11"/>
      <c r="N127" s="11"/>
      <c r="O127" s="11"/>
      <c r="P127" s="59">
        <f t="shared" si="9"/>
        <v>24</v>
      </c>
      <c r="Q127" s="30" t="s">
        <v>223</v>
      </c>
      <c r="R127" s="30"/>
      <c r="S127" s="11">
        <v>24</v>
      </c>
      <c r="T127" s="11"/>
      <c r="U127" s="11"/>
    </row>
    <row r="128" spans="1:27" s="5" customFormat="1" ht="38.25" x14ac:dyDescent="0.25">
      <c r="A128" s="21"/>
      <c r="B128" s="160"/>
      <c r="C128" s="160"/>
      <c r="D128" s="122"/>
      <c r="E128" s="25" t="s">
        <v>225</v>
      </c>
      <c r="F128" s="11"/>
      <c r="G128" s="11"/>
      <c r="H128" s="11"/>
      <c r="I128" s="11">
        <v>3.53</v>
      </c>
      <c r="J128" s="11"/>
      <c r="K128" s="11"/>
      <c r="L128" s="11"/>
      <c r="M128" s="11"/>
      <c r="N128" s="11"/>
      <c r="O128" s="11"/>
      <c r="P128" s="59">
        <f t="shared" si="9"/>
        <v>3.53</v>
      </c>
      <c r="Q128" s="30" t="s">
        <v>223</v>
      </c>
      <c r="R128" s="30"/>
      <c r="S128" s="11">
        <v>3.53</v>
      </c>
      <c r="T128" s="11"/>
      <c r="U128" s="11"/>
    </row>
    <row r="129" spans="1:21" s="5" customFormat="1" ht="102" x14ac:dyDescent="0.25">
      <c r="A129" s="21"/>
      <c r="B129" s="160"/>
      <c r="C129" s="160"/>
      <c r="D129" s="122"/>
      <c r="E129" s="25" t="s">
        <v>226</v>
      </c>
      <c r="F129" s="11"/>
      <c r="G129" s="50"/>
      <c r="H129" s="50"/>
      <c r="I129" s="50"/>
      <c r="J129" s="50"/>
      <c r="K129" s="50"/>
      <c r="L129" s="50"/>
      <c r="M129" s="50"/>
      <c r="N129" s="50"/>
      <c r="O129" s="50"/>
      <c r="P129" s="59" t="s">
        <v>396</v>
      </c>
      <c r="Q129" s="30" t="s">
        <v>221</v>
      </c>
      <c r="R129" s="30" t="s">
        <v>397</v>
      </c>
      <c r="S129" s="11"/>
      <c r="T129" s="50" t="s">
        <v>396</v>
      </c>
      <c r="U129" s="11"/>
    </row>
    <row r="130" spans="1:21" s="5" customFormat="1" ht="102" x14ac:dyDescent="0.25">
      <c r="A130" s="21"/>
      <c r="B130" s="160"/>
      <c r="C130" s="160"/>
      <c r="D130" s="122"/>
      <c r="E130" s="25" t="s">
        <v>227</v>
      </c>
      <c r="F130" s="11"/>
      <c r="G130" s="50"/>
      <c r="H130" s="50"/>
      <c r="I130" s="50"/>
      <c r="J130" s="50"/>
      <c r="K130" s="50"/>
      <c r="L130" s="50"/>
      <c r="M130" s="50"/>
      <c r="N130" s="50"/>
      <c r="O130" s="50"/>
      <c r="P130" s="59" t="s">
        <v>228</v>
      </c>
      <c r="Q130" s="30" t="s">
        <v>221</v>
      </c>
      <c r="R130" s="30" t="s">
        <v>397</v>
      </c>
      <c r="S130" s="11"/>
      <c r="T130" s="50" t="s">
        <v>228</v>
      </c>
      <c r="U130" s="11" t="s">
        <v>251</v>
      </c>
    </row>
    <row r="131" spans="1:21" s="5" customFormat="1" ht="63.75" x14ac:dyDescent="0.25">
      <c r="A131" s="21"/>
      <c r="B131" s="160"/>
      <c r="C131" s="160"/>
      <c r="D131" s="122"/>
      <c r="E131" s="25" t="s">
        <v>229</v>
      </c>
      <c r="F131" s="11"/>
      <c r="G131" s="11"/>
      <c r="H131" s="11"/>
      <c r="I131" s="11"/>
      <c r="J131" s="11"/>
      <c r="K131" s="11"/>
      <c r="L131" s="11"/>
      <c r="M131" s="11"/>
      <c r="N131" s="11"/>
      <c r="O131" s="11"/>
      <c r="P131" s="59">
        <f t="shared" si="9"/>
        <v>0</v>
      </c>
      <c r="Q131" s="30" t="s">
        <v>223</v>
      </c>
      <c r="R131" s="30"/>
      <c r="S131" s="11"/>
      <c r="T131" s="11"/>
      <c r="U131" s="11"/>
    </row>
    <row r="132" spans="1:21" s="5" customFormat="1" ht="102" x14ac:dyDescent="0.25">
      <c r="A132" s="21"/>
      <c r="B132" s="160"/>
      <c r="C132" s="160"/>
      <c r="D132" s="122"/>
      <c r="E132" s="25" t="s">
        <v>230</v>
      </c>
      <c r="F132" s="11"/>
      <c r="G132" s="50"/>
      <c r="H132" s="50"/>
      <c r="I132" s="50"/>
      <c r="J132" s="50"/>
      <c r="K132" s="50"/>
      <c r="L132" s="50"/>
      <c r="M132" s="50"/>
      <c r="N132" s="50"/>
      <c r="O132" s="50"/>
      <c r="P132" s="59" t="s">
        <v>231</v>
      </c>
      <c r="Q132" s="30" t="s">
        <v>221</v>
      </c>
      <c r="R132" s="30" t="s">
        <v>397</v>
      </c>
      <c r="S132" s="11"/>
      <c r="T132" s="11" t="s">
        <v>231</v>
      </c>
      <c r="U132" s="11"/>
    </row>
    <row r="133" spans="1:21" s="5" customFormat="1" ht="51" x14ac:dyDescent="0.25">
      <c r="A133" s="21"/>
      <c r="B133" s="160"/>
      <c r="C133" s="160"/>
      <c r="D133" s="122"/>
      <c r="E133" s="60" t="s">
        <v>232</v>
      </c>
      <c r="F133" s="11"/>
      <c r="G133" s="11"/>
      <c r="H133" s="11"/>
      <c r="I133" s="11"/>
      <c r="J133" s="11"/>
      <c r="K133" s="11"/>
      <c r="L133" s="11"/>
      <c r="M133" s="11"/>
      <c r="N133" s="11"/>
      <c r="O133" s="11"/>
      <c r="P133" s="59">
        <f t="shared" si="9"/>
        <v>0</v>
      </c>
      <c r="Q133" s="30" t="s">
        <v>223</v>
      </c>
      <c r="R133" s="6"/>
      <c r="S133" s="11"/>
      <c r="T133" s="11"/>
      <c r="U133" s="11"/>
    </row>
    <row r="134" spans="1:21" s="5" customFormat="1" ht="38.25" x14ac:dyDescent="0.25">
      <c r="A134" s="21"/>
      <c r="B134" s="160"/>
      <c r="C134" s="160"/>
      <c r="D134" s="122"/>
      <c r="E134" s="25" t="s">
        <v>233</v>
      </c>
      <c r="F134" s="11"/>
      <c r="G134" s="11"/>
      <c r="H134" s="11"/>
      <c r="I134" s="11"/>
      <c r="J134" s="11"/>
      <c r="K134" s="11"/>
      <c r="L134" s="11"/>
      <c r="M134" s="11"/>
      <c r="N134" s="11"/>
      <c r="O134" s="11"/>
      <c r="P134" s="59">
        <f t="shared" si="9"/>
        <v>0</v>
      </c>
      <c r="Q134" s="30" t="s">
        <v>223</v>
      </c>
      <c r="R134" s="6"/>
      <c r="S134" s="11"/>
      <c r="T134" s="11"/>
      <c r="U134" s="11"/>
    </row>
    <row r="135" spans="1:21" s="5" customFormat="1" ht="38.25" x14ac:dyDescent="0.25">
      <c r="A135" s="21"/>
      <c r="B135" s="160"/>
      <c r="C135" s="160"/>
      <c r="D135" s="122"/>
      <c r="E135" s="25" t="s">
        <v>234</v>
      </c>
      <c r="F135" s="11"/>
      <c r="G135" s="11"/>
      <c r="H135" s="11"/>
      <c r="I135" s="11"/>
      <c r="J135" s="11"/>
      <c r="K135" s="11"/>
      <c r="L135" s="11"/>
      <c r="M135" s="11"/>
      <c r="N135" s="11"/>
      <c r="O135" s="11"/>
      <c r="P135" s="59">
        <f t="shared" si="9"/>
        <v>0</v>
      </c>
      <c r="Q135" s="30" t="s">
        <v>223</v>
      </c>
      <c r="R135" s="6"/>
      <c r="S135" s="11"/>
      <c r="T135" s="11"/>
      <c r="U135" s="11"/>
    </row>
    <row r="136" spans="1:21" s="5" customFormat="1" ht="38.25" x14ac:dyDescent="0.25">
      <c r="A136" s="21"/>
      <c r="B136" s="160"/>
      <c r="C136" s="160"/>
      <c r="D136" s="122"/>
      <c r="E136" s="25" t="s">
        <v>235</v>
      </c>
      <c r="F136" s="11"/>
      <c r="G136" s="11"/>
      <c r="H136" s="11"/>
      <c r="I136" s="11"/>
      <c r="J136" s="11"/>
      <c r="K136" s="11"/>
      <c r="L136" s="11"/>
      <c r="M136" s="11"/>
      <c r="N136" s="11"/>
      <c r="O136" s="11"/>
      <c r="P136" s="59">
        <f t="shared" si="9"/>
        <v>0</v>
      </c>
      <c r="Q136" s="30" t="s">
        <v>223</v>
      </c>
      <c r="R136" s="6"/>
      <c r="S136" s="11"/>
      <c r="T136" s="11"/>
      <c r="U136" s="11"/>
    </row>
    <row r="137" spans="1:21" s="5" customFormat="1" ht="38.25" x14ac:dyDescent="0.25">
      <c r="A137" s="21"/>
      <c r="B137" s="160"/>
      <c r="C137" s="160"/>
      <c r="D137" s="122"/>
      <c r="E137" s="25" t="s">
        <v>236</v>
      </c>
      <c r="F137" s="11"/>
      <c r="G137" s="11"/>
      <c r="H137" s="11"/>
      <c r="I137" s="11"/>
      <c r="J137" s="11"/>
      <c r="K137" s="11"/>
      <c r="L137" s="11"/>
      <c r="M137" s="11"/>
      <c r="N137" s="11"/>
      <c r="O137" s="11"/>
      <c r="P137" s="59">
        <f t="shared" si="9"/>
        <v>0</v>
      </c>
      <c r="Q137" s="30" t="s">
        <v>223</v>
      </c>
      <c r="R137" s="6"/>
      <c r="S137" s="11"/>
      <c r="T137" s="11"/>
      <c r="U137" s="11"/>
    </row>
    <row r="138" spans="1:21" s="5" customFormat="1" ht="102" x14ac:dyDescent="0.25">
      <c r="A138" s="21"/>
      <c r="B138" s="160"/>
      <c r="C138" s="160"/>
      <c r="D138" s="122"/>
      <c r="E138" s="25" t="s">
        <v>237</v>
      </c>
      <c r="F138" s="11"/>
      <c r="G138" s="50"/>
      <c r="H138" s="50"/>
      <c r="I138" s="50"/>
      <c r="J138" s="50"/>
      <c r="K138" s="50"/>
      <c r="L138" s="50"/>
      <c r="M138" s="50"/>
      <c r="N138" s="50"/>
      <c r="O138" s="50"/>
      <c r="P138" s="61" t="s">
        <v>238</v>
      </c>
      <c r="Q138" s="30" t="s">
        <v>221</v>
      </c>
      <c r="R138" s="6"/>
      <c r="S138" s="11"/>
      <c r="T138" s="50" t="s">
        <v>238</v>
      </c>
      <c r="U138" s="11"/>
    </row>
    <row r="139" spans="1:21" s="5" customFormat="1" ht="102" x14ac:dyDescent="0.25">
      <c r="A139" s="21"/>
      <c r="B139" s="160"/>
      <c r="C139" s="160"/>
      <c r="D139" s="122"/>
      <c r="E139" s="25" t="s">
        <v>239</v>
      </c>
      <c r="F139" s="11"/>
      <c r="G139" s="50"/>
      <c r="H139" s="50"/>
      <c r="I139" s="50"/>
      <c r="J139" s="50"/>
      <c r="K139" s="50"/>
      <c r="L139" s="50"/>
      <c r="M139" s="50"/>
      <c r="N139" s="50"/>
      <c r="O139" s="50"/>
      <c r="P139" s="61" t="s">
        <v>240</v>
      </c>
      <c r="Q139" s="30" t="s">
        <v>221</v>
      </c>
      <c r="R139" s="6"/>
      <c r="S139" s="11"/>
      <c r="T139" s="50" t="s">
        <v>240</v>
      </c>
      <c r="U139" s="11"/>
    </row>
    <row r="140" spans="1:21" s="5" customFormat="1" ht="38.25" x14ac:dyDescent="0.25">
      <c r="A140" s="21"/>
      <c r="B140" s="160"/>
      <c r="C140" s="160"/>
      <c r="D140" s="122"/>
      <c r="E140" s="25" t="s">
        <v>241</v>
      </c>
      <c r="F140" s="11"/>
      <c r="G140" s="11"/>
      <c r="H140" s="11"/>
      <c r="I140" s="11"/>
      <c r="J140" s="11"/>
      <c r="K140" s="11"/>
      <c r="L140" s="11"/>
      <c r="M140" s="11"/>
      <c r="N140" s="11"/>
      <c r="O140" s="11"/>
      <c r="P140" s="59">
        <f t="shared" si="9"/>
        <v>0</v>
      </c>
      <c r="Q140" s="30" t="s">
        <v>223</v>
      </c>
      <c r="R140" s="6"/>
      <c r="S140" s="11"/>
      <c r="T140" s="11"/>
      <c r="U140" s="11"/>
    </row>
    <row r="141" spans="1:21" s="5" customFormat="1" ht="38.25" x14ac:dyDescent="0.25">
      <c r="A141" s="21"/>
      <c r="B141" s="160"/>
      <c r="C141" s="160"/>
      <c r="D141" s="122"/>
      <c r="E141" s="25" t="s">
        <v>242</v>
      </c>
      <c r="F141" s="11"/>
      <c r="G141" s="11"/>
      <c r="H141" s="11"/>
      <c r="I141" s="11"/>
      <c r="J141" s="11"/>
      <c r="K141" s="11"/>
      <c r="L141" s="11"/>
      <c r="M141" s="11"/>
      <c r="N141" s="11"/>
      <c r="O141" s="11"/>
      <c r="P141" s="59">
        <f t="shared" si="9"/>
        <v>0</v>
      </c>
      <c r="Q141" s="30" t="s">
        <v>223</v>
      </c>
      <c r="R141" s="6"/>
      <c r="S141" s="11"/>
      <c r="T141" s="11"/>
      <c r="U141" s="11"/>
    </row>
    <row r="142" spans="1:21" s="5" customFormat="1" ht="38.25" x14ac:dyDescent="0.25">
      <c r="A142" s="21"/>
      <c r="B142" s="160"/>
      <c r="C142" s="160" t="s">
        <v>243</v>
      </c>
      <c r="D142" s="122"/>
      <c r="E142" s="41" t="s">
        <v>244</v>
      </c>
      <c r="F142" s="11"/>
      <c r="G142" s="50"/>
      <c r="H142" s="49">
        <v>10</v>
      </c>
      <c r="I142" s="49">
        <v>10</v>
      </c>
      <c r="J142" s="50"/>
      <c r="K142" s="50"/>
      <c r="L142" s="50"/>
      <c r="M142" s="50"/>
      <c r="N142" s="50"/>
      <c r="O142" s="50"/>
      <c r="P142" s="63">
        <v>20</v>
      </c>
      <c r="Q142" s="30" t="s">
        <v>245</v>
      </c>
      <c r="R142" s="6"/>
      <c r="S142" s="11"/>
      <c r="T142" s="63">
        <v>20</v>
      </c>
      <c r="U142" s="11"/>
    </row>
    <row r="143" spans="1:21" s="5" customFormat="1" ht="51" x14ac:dyDescent="0.25">
      <c r="A143" s="21"/>
      <c r="B143" s="160"/>
      <c r="C143" s="160"/>
      <c r="D143" s="122"/>
      <c r="E143" s="41" t="s">
        <v>246</v>
      </c>
      <c r="F143" s="11"/>
      <c r="G143" s="50"/>
      <c r="H143" s="49">
        <v>5</v>
      </c>
      <c r="I143" s="49">
        <v>5</v>
      </c>
      <c r="J143" s="49"/>
      <c r="K143" s="49"/>
      <c r="L143" s="49"/>
      <c r="M143" s="49"/>
      <c r="N143" s="50"/>
      <c r="O143" s="50"/>
      <c r="P143" s="63">
        <v>10</v>
      </c>
      <c r="Q143" s="30" t="s">
        <v>245</v>
      </c>
      <c r="R143" s="6"/>
      <c r="S143" s="11"/>
      <c r="T143" s="63">
        <v>10</v>
      </c>
      <c r="U143" s="11"/>
    </row>
    <row r="144" spans="1:21" s="5" customFormat="1" ht="38.25" x14ac:dyDescent="0.25">
      <c r="A144" s="21"/>
      <c r="B144" s="160"/>
      <c r="C144" s="160"/>
      <c r="D144" s="122"/>
      <c r="E144" s="25" t="s">
        <v>247</v>
      </c>
      <c r="F144" s="11"/>
      <c r="G144" s="50"/>
      <c r="H144" s="49">
        <v>11.2</v>
      </c>
      <c r="I144" s="49"/>
      <c r="J144" s="49"/>
      <c r="K144" s="49"/>
      <c r="L144" s="49"/>
      <c r="M144" s="49"/>
      <c r="N144" s="50"/>
      <c r="O144" s="50"/>
      <c r="P144" s="27" t="s">
        <v>248</v>
      </c>
      <c r="Q144" s="30" t="s">
        <v>249</v>
      </c>
      <c r="R144" s="6"/>
      <c r="S144" s="11"/>
      <c r="T144" s="63">
        <v>20</v>
      </c>
      <c r="U144" s="11"/>
    </row>
    <row r="145" spans="1:27" s="5" customFormat="1" ht="51" x14ac:dyDescent="0.25">
      <c r="A145" s="21"/>
      <c r="B145" s="160"/>
      <c r="C145" s="160"/>
      <c r="D145" s="122"/>
      <c r="E145" s="25" t="s">
        <v>250</v>
      </c>
      <c r="F145" s="11"/>
      <c r="G145" s="50"/>
      <c r="H145" s="49"/>
      <c r="I145" s="49"/>
      <c r="J145" s="49">
        <v>5</v>
      </c>
      <c r="K145" s="49">
        <v>5</v>
      </c>
      <c r="L145" s="49">
        <v>5</v>
      </c>
      <c r="M145" s="49">
        <v>5</v>
      </c>
      <c r="N145" s="50"/>
      <c r="O145" s="50"/>
      <c r="P145" s="63">
        <v>20</v>
      </c>
      <c r="Q145" s="30" t="s">
        <v>245</v>
      </c>
      <c r="R145" s="6"/>
      <c r="S145" s="11"/>
      <c r="T145" s="63">
        <v>10</v>
      </c>
      <c r="U145" s="11"/>
    </row>
    <row r="146" spans="1:27" s="5" customFormat="1" x14ac:dyDescent="0.25">
      <c r="A146" s="21"/>
      <c r="B146" s="156" t="s">
        <v>33</v>
      </c>
      <c r="C146" s="156"/>
      <c r="D146" s="156"/>
      <c r="E146" s="156"/>
      <c r="F146" s="156"/>
      <c r="G146" s="51">
        <f>SUM(G125:G145)</f>
        <v>0</v>
      </c>
      <c r="H146" s="51">
        <f t="shared" ref="H146:O146" si="10">SUM(H125:H145)</f>
        <v>44.599999999999994</v>
      </c>
      <c r="I146" s="51">
        <f t="shared" si="10"/>
        <v>61.53</v>
      </c>
      <c r="J146" s="51">
        <f t="shared" si="10"/>
        <v>110</v>
      </c>
      <c r="K146" s="51">
        <f t="shared" si="10"/>
        <v>5</v>
      </c>
      <c r="L146" s="51">
        <f t="shared" si="10"/>
        <v>5</v>
      </c>
      <c r="M146" s="51">
        <f t="shared" si="10"/>
        <v>5</v>
      </c>
      <c r="N146" s="51">
        <f t="shared" si="10"/>
        <v>0</v>
      </c>
      <c r="O146" s="51">
        <f t="shared" si="10"/>
        <v>505</v>
      </c>
      <c r="P146" s="51">
        <f>SUM(G146:O146)</f>
        <v>736.13</v>
      </c>
      <c r="Q146" s="53"/>
      <c r="R146" s="53"/>
      <c r="S146" s="51">
        <f>SUM(S125:S145)</f>
        <v>674.93</v>
      </c>
      <c r="T146" s="51">
        <f>SUM(T125:T145)</f>
        <v>60</v>
      </c>
      <c r="U146" s="51">
        <f>SUM(U125:U145)</f>
        <v>0</v>
      </c>
      <c r="V146" s="31">
        <f t="shared" ref="V146:AA146" si="11">SUM(V116:V145)</f>
        <v>0</v>
      </c>
      <c r="W146" s="31">
        <f t="shared" si="11"/>
        <v>0</v>
      </c>
      <c r="X146" s="31">
        <f t="shared" si="11"/>
        <v>0</v>
      </c>
      <c r="Y146" s="31">
        <f t="shared" si="11"/>
        <v>0</v>
      </c>
      <c r="Z146" s="31">
        <f t="shared" si="11"/>
        <v>0</v>
      </c>
      <c r="AA146" s="31">
        <f t="shared" si="11"/>
        <v>0</v>
      </c>
    </row>
    <row r="147" spans="1:27" x14ac:dyDescent="0.25">
      <c r="A147" s="21"/>
      <c r="B147" s="168" t="s">
        <v>15</v>
      </c>
      <c r="C147" s="168"/>
      <c r="D147" s="168"/>
      <c r="E147" s="168"/>
      <c r="F147" s="159"/>
      <c r="G147" s="159"/>
      <c r="H147" s="159"/>
      <c r="I147" s="159"/>
      <c r="J147" s="159"/>
      <c r="K147" s="159"/>
      <c r="L147" s="159"/>
      <c r="M147" s="159"/>
      <c r="N147" s="159"/>
      <c r="O147" s="159"/>
      <c r="P147" s="159"/>
      <c r="Q147" s="159"/>
      <c r="R147" s="159"/>
      <c r="S147" s="159"/>
      <c r="T147" s="159"/>
      <c r="U147" s="159"/>
    </row>
    <row r="148" spans="1:27" ht="63.75" x14ac:dyDescent="0.25">
      <c r="A148" s="65"/>
      <c r="B148" s="166" t="s">
        <v>400</v>
      </c>
      <c r="C148" s="166" t="s">
        <v>401</v>
      </c>
      <c r="D148" s="126"/>
      <c r="E148" s="23" t="s">
        <v>402</v>
      </c>
      <c r="F148" s="66"/>
      <c r="G148" s="28">
        <v>105.1</v>
      </c>
      <c r="H148" s="28">
        <v>58.8</v>
      </c>
      <c r="I148" s="28">
        <v>60.6</v>
      </c>
      <c r="J148" s="28">
        <v>58.8</v>
      </c>
      <c r="K148" s="28">
        <v>57</v>
      </c>
      <c r="L148" s="28">
        <v>71.3</v>
      </c>
      <c r="M148" s="28">
        <v>64.2</v>
      </c>
      <c r="N148" s="28">
        <v>73.099999999999994</v>
      </c>
      <c r="O148" s="28">
        <v>65.900000000000006</v>
      </c>
      <c r="P148" s="47">
        <f>SUM(G148:O148)</f>
        <v>614.79999999999995</v>
      </c>
      <c r="Q148" s="30" t="s">
        <v>406</v>
      </c>
      <c r="R148" s="6"/>
      <c r="S148" s="11"/>
      <c r="T148" s="11"/>
      <c r="U148" s="11"/>
    </row>
    <row r="149" spans="1:27" s="5" customFormat="1" ht="63.75" x14ac:dyDescent="0.25">
      <c r="A149" s="65"/>
      <c r="B149" s="166"/>
      <c r="C149" s="166"/>
      <c r="D149" s="126"/>
      <c r="E149" s="23" t="s">
        <v>403</v>
      </c>
      <c r="F149" s="66"/>
      <c r="G149" s="28">
        <v>0.6</v>
      </c>
      <c r="H149" s="28">
        <v>0</v>
      </c>
      <c r="I149" s="28">
        <v>0.3</v>
      </c>
      <c r="J149" s="28">
        <v>0.6</v>
      </c>
      <c r="K149" s="28">
        <v>0.6</v>
      </c>
      <c r="L149" s="28">
        <v>0</v>
      </c>
      <c r="M149" s="28">
        <v>0.6</v>
      </c>
      <c r="N149" s="28">
        <v>0.3</v>
      </c>
      <c r="O149" s="28">
        <v>0.6</v>
      </c>
      <c r="P149" s="47">
        <f>SUM(G149:O149)</f>
        <v>3.6</v>
      </c>
      <c r="Q149" s="30" t="s">
        <v>406</v>
      </c>
      <c r="R149" s="6"/>
      <c r="S149" s="17"/>
      <c r="T149" s="17"/>
      <c r="U149" s="17"/>
    </row>
    <row r="150" spans="1:27" s="5" customFormat="1" ht="63.75" x14ac:dyDescent="0.25">
      <c r="A150" s="65"/>
      <c r="B150" s="166"/>
      <c r="C150" s="166"/>
      <c r="D150" s="126"/>
      <c r="E150" s="23" t="s">
        <v>405</v>
      </c>
      <c r="F150" s="66"/>
      <c r="G150" s="28">
        <v>0.5</v>
      </c>
      <c r="H150" s="28">
        <v>0.5</v>
      </c>
      <c r="I150" s="28">
        <v>0.3</v>
      </c>
      <c r="J150" s="28">
        <v>1</v>
      </c>
      <c r="K150" s="28">
        <v>0.5</v>
      </c>
      <c r="L150" s="28">
        <v>0.5</v>
      </c>
      <c r="M150" s="28">
        <v>0.8</v>
      </c>
      <c r="N150" s="28">
        <v>1</v>
      </c>
      <c r="O150" s="28">
        <v>5.6</v>
      </c>
      <c r="P150" s="47">
        <f>SUM(G150:O150)</f>
        <v>10.7</v>
      </c>
      <c r="Q150" s="30" t="s">
        <v>406</v>
      </c>
      <c r="R150" s="6"/>
      <c r="S150" s="17"/>
      <c r="T150" s="17"/>
      <c r="U150" s="17"/>
    </row>
    <row r="151" spans="1:27" s="5" customFormat="1" ht="63.75" x14ac:dyDescent="0.25">
      <c r="A151" s="65"/>
      <c r="B151" s="166"/>
      <c r="C151" s="166"/>
      <c r="D151" s="126"/>
      <c r="E151" s="23" t="s">
        <v>404</v>
      </c>
      <c r="F151" s="66"/>
      <c r="G151" s="6"/>
      <c r="H151" s="6"/>
      <c r="I151" s="6"/>
      <c r="J151" s="6"/>
      <c r="K151" s="6"/>
      <c r="L151" s="6"/>
      <c r="M151" s="6"/>
      <c r="N151" s="6"/>
      <c r="O151" s="6"/>
      <c r="P151" s="47">
        <f>SUM(G151:O151)</f>
        <v>0</v>
      </c>
      <c r="Q151" s="30" t="s">
        <v>406</v>
      </c>
      <c r="R151" s="6"/>
      <c r="S151" s="17"/>
      <c r="T151" s="17"/>
      <c r="U151" s="17"/>
    </row>
    <row r="152" spans="1:27" s="5" customFormat="1" x14ac:dyDescent="0.25">
      <c r="A152" s="21"/>
      <c r="B152" s="156" t="s">
        <v>33</v>
      </c>
      <c r="C152" s="156"/>
      <c r="D152" s="156"/>
      <c r="E152" s="156"/>
      <c r="F152" s="156"/>
      <c r="G152" s="51">
        <f t="shared" ref="G152:O152" si="12">SUM(G148:G151)</f>
        <v>106.19999999999999</v>
      </c>
      <c r="H152" s="51">
        <f t="shared" si="12"/>
        <v>59.3</v>
      </c>
      <c r="I152" s="51">
        <f t="shared" si="12"/>
        <v>61.199999999999996</v>
      </c>
      <c r="J152" s="51">
        <f t="shared" si="12"/>
        <v>60.4</v>
      </c>
      <c r="K152" s="51">
        <f t="shared" si="12"/>
        <v>58.1</v>
      </c>
      <c r="L152" s="51">
        <f t="shared" si="12"/>
        <v>71.8</v>
      </c>
      <c r="M152" s="51">
        <f t="shared" si="12"/>
        <v>65.599999999999994</v>
      </c>
      <c r="N152" s="51">
        <f t="shared" si="12"/>
        <v>74.399999999999991</v>
      </c>
      <c r="O152" s="51">
        <f t="shared" si="12"/>
        <v>72.099999999999994</v>
      </c>
      <c r="P152" s="51">
        <f>SUM(G152:O152)</f>
        <v>629.1</v>
      </c>
      <c r="Q152" s="53"/>
      <c r="R152" s="53"/>
      <c r="S152" s="51">
        <f>SUM(S148:S151)</f>
        <v>0</v>
      </c>
      <c r="T152" s="51">
        <f>SUM(T148:T151)</f>
        <v>0</v>
      </c>
      <c r="U152" s="51">
        <f>SUM(U148:U151)</f>
        <v>0</v>
      </c>
      <c r="V152" s="31">
        <f t="shared" ref="V152:AA152" si="13">SUM(V124:V151)</f>
        <v>0</v>
      </c>
      <c r="W152" s="31">
        <f t="shared" si="13"/>
        <v>0</v>
      </c>
      <c r="X152" s="31">
        <f t="shared" si="13"/>
        <v>0</v>
      </c>
      <c r="Y152" s="31">
        <f t="shared" si="13"/>
        <v>0</v>
      </c>
      <c r="Z152" s="31">
        <f t="shared" si="13"/>
        <v>0</v>
      </c>
      <c r="AA152" s="31">
        <f t="shared" si="13"/>
        <v>0</v>
      </c>
    </row>
    <row r="153" spans="1:27" x14ac:dyDescent="0.25">
      <c r="A153" s="21"/>
      <c r="B153" s="159" t="s">
        <v>399</v>
      </c>
      <c r="C153" s="159"/>
      <c r="D153" s="159"/>
      <c r="E153" s="159"/>
      <c r="F153" s="159"/>
      <c r="G153" s="159"/>
      <c r="H153" s="159"/>
      <c r="I153" s="159"/>
      <c r="J153" s="159"/>
      <c r="K153" s="159"/>
      <c r="L153" s="159"/>
      <c r="M153" s="159"/>
      <c r="N153" s="159"/>
      <c r="O153" s="159"/>
      <c r="P153" s="159"/>
      <c r="Q153" s="159"/>
      <c r="R153" s="159"/>
      <c r="S153" s="159"/>
      <c r="T153" s="159"/>
      <c r="U153" s="159"/>
    </row>
    <row r="154" spans="1:27" ht="41.25" customHeight="1" x14ac:dyDescent="0.25">
      <c r="A154" s="21"/>
      <c r="B154" s="153" t="s">
        <v>46</v>
      </c>
      <c r="C154" s="160" t="s">
        <v>47</v>
      </c>
      <c r="D154" s="122"/>
      <c r="E154" s="9" t="s">
        <v>48</v>
      </c>
      <c r="F154" s="9"/>
      <c r="G154" s="28">
        <v>150</v>
      </c>
      <c r="H154" s="28">
        <v>150</v>
      </c>
      <c r="I154" s="28">
        <v>116.5</v>
      </c>
      <c r="J154" s="28"/>
      <c r="K154" s="28"/>
      <c r="L154" s="28"/>
      <c r="M154" s="28"/>
      <c r="N154" s="28"/>
      <c r="O154" s="28"/>
      <c r="P154" s="29">
        <f>SUM(G154:O154)</f>
        <v>416.5</v>
      </c>
      <c r="Q154" s="30" t="s">
        <v>52</v>
      </c>
      <c r="R154" s="11" t="s">
        <v>53</v>
      </c>
      <c r="S154" s="11"/>
      <c r="T154" s="11">
        <v>416.5</v>
      </c>
      <c r="U154" s="11"/>
    </row>
    <row r="155" spans="1:27" ht="41.25" customHeight="1" x14ac:dyDescent="0.25">
      <c r="A155" s="21"/>
      <c r="B155" s="154"/>
      <c r="C155" s="160"/>
      <c r="D155" s="122"/>
      <c r="E155" s="9" t="s">
        <v>49</v>
      </c>
      <c r="F155" s="9"/>
      <c r="G155" s="28">
        <v>10</v>
      </c>
      <c r="H155" s="28">
        <v>9.5</v>
      </c>
      <c r="I155" s="28"/>
      <c r="J155" s="28"/>
      <c r="K155" s="28"/>
      <c r="L155" s="28"/>
      <c r="M155" s="28"/>
      <c r="N155" s="28"/>
      <c r="O155" s="28"/>
      <c r="P155" s="29">
        <f t="shared" ref="P155:P302" si="14">SUM(G155:O155)</f>
        <v>19.5</v>
      </c>
      <c r="Q155" s="30" t="s">
        <v>52</v>
      </c>
      <c r="R155" s="11" t="s">
        <v>54</v>
      </c>
      <c r="S155" s="11"/>
      <c r="T155" s="11">
        <v>19.5</v>
      </c>
      <c r="U155" s="11"/>
    </row>
    <row r="156" spans="1:27" ht="39" customHeight="1" x14ac:dyDescent="0.25">
      <c r="A156" s="21"/>
      <c r="B156" s="154"/>
      <c r="C156" s="160"/>
      <c r="D156" s="122"/>
      <c r="E156" s="9" t="s">
        <v>50</v>
      </c>
      <c r="F156" s="9"/>
      <c r="G156" s="28"/>
      <c r="H156" s="28"/>
      <c r="I156" s="28">
        <v>10</v>
      </c>
      <c r="J156" s="28">
        <v>6.1</v>
      </c>
      <c r="K156" s="28"/>
      <c r="L156" s="28"/>
      <c r="M156" s="28"/>
      <c r="N156" s="28"/>
      <c r="O156" s="28"/>
      <c r="P156" s="29">
        <f t="shared" si="14"/>
        <v>16.100000000000001</v>
      </c>
      <c r="Q156" s="30" t="s">
        <v>52</v>
      </c>
      <c r="R156" s="11"/>
      <c r="S156" s="11"/>
      <c r="T156" s="11"/>
      <c r="U156" s="11"/>
    </row>
    <row r="157" spans="1:27" ht="89.25" customHeight="1" x14ac:dyDescent="0.25">
      <c r="A157" s="21"/>
      <c r="B157" s="154"/>
      <c r="C157" s="160"/>
      <c r="D157" s="122"/>
      <c r="E157" s="9" t="s">
        <v>51</v>
      </c>
      <c r="F157" s="9"/>
      <c r="G157" s="28"/>
      <c r="H157" s="28"/>
      <c r="I157" s="28"/>
      <c r="J157" s="28"/>
      <c r="K157" s="28">
        <v>10.199999999999999</v>
      </c>
      <c r="L157" s="28">
        <v>31.5</v>
      </c>
      <c r="M157" s="28"/>
      <c r="N157" s="28"/>
      <c r="O157" s="28"/>
      <c r="P157" s="29">
        <f t="shared" si="14"/>
        <v>41.7</v>
      </c>
      <c r="Q157" s="30" t="s">
        <v>52</v>
      </c>
      <c r="R157" s="11"/>
      <c r="S157" s="11"/>
      <c r="T157" s="11"/>
      <c r="U157" s="11"/>
    </row>
    <row r="158" spans="1:27" ht="201" customHeight="1" x14ac:dyDescent="0.25">
      <c r="A158" s="21"/>
      <c r="B158" s="154"/>
      <c r="C158" s="160"/>
      <c r="D158" s="122"/>
      <c r="E158" s="9" t="s">
        <v>55</v>
      </c>
      <c r="F158" s="9"/>
      <c r="G158" s="28"/>
      <c r="H158" s="28"/>
      <c r="I158" s="28"/>
      <c r="J158" s="28"/>
      <c r="K158" s="28"/>
      <c r="L158" s="28"/>
      <c r="M158" s="28">
        <v>105</v>
      </c>
      <c r="N158" s="28">
        <v>145</v>
      </c>
      <c r="O158" s="28">
        <v>63</v>
      </c>
      <c r="P158" s="29">
        <f t="shared" si="14"/>
        <v>313</v>
      </c>
      <c r="Q158" s="30" t="s">
        <v>52</v>
      </c>
      <c r="R158" s="6"/>
      <c r="S158" s="11"/>
      <c r="T158" s="11"/>
      <c r="U158" s="11"/>
    </row>
    <row r="159" spans="1:27" ht="102" x14ac:dyDescent="0.25">
      <c r="A159" s="21"/>
      <c r="B159" s="154"/>
      <c r="C159" s="160"/>
      <c r="D159" s="122"/>
      <c r="E159" s="9" t="s">
        <v>56</v>
      </c>
      <c r="F159" s="9"/>
      <c r="G159" s="28"/>
      <c r="H159" s="28">
        <v>86.4</v>
      </c>
      <c r="I159" s="28">
        <v>45.3</v>
      </c>
      <c r="J159" s="28">
        <v>17.3</v>
      </c>
      <c r="K159" s="28"/>
      <c r="L159" s="28"/>
      <c r="M159" s="28"/>
      <c r="N159" s="28"/>
      <c r="O159" s="28"/>
      <c r="P159" s="29">
        <f t="shared" si="14"/>
        <v>149</v>
      </c>
      <c r="Q159" s="30" t="s">
        <v>52</v>
      </c>
      <c r="R159" s="6"/>
      <c r="S159" s="11"/>
      <c r="T159" s="11"/>
      <c r="U159" s="11"/>
    </row>
    <row r="160" spans="1:27" ht="114.75" customHeight="1" x14ac:dyDescent="0.25">
      <c r="A160" s="21"/>
      <c r="B160" s="154"/>
      <c r="C160" s="160"/>
      <c r="D160" s="122"/>
      <c r="E160" s="9" t="s">
        <v>57</v>
      </c>
      <c r="F160" s="9"/>
      <c r="G160" s="28"/>
      <c r="H160" s="28"/>
      <c r="I160" s="28"/>
      <c r="J160" s="28">
        <v>6.9</v>
      </c>
      <c r="K160" s="28"/>
      <c r="L160" s="28"/>
      <c r="M160" s="28"/>
      <c r="N160" s="28"/>
      <c r="O160" s="28"/>
      <c r="P160" s="29">
        <f t="shared" si="14"/>
        <v>6.9</v>
      </c>
      <c r="Q160" s="6"/>
      <c r="R160" s="6"/>
      <c r="S160" s="11"/>
      <c r="T160" s="11"/>
      <c r="U160" s="11"/>
    </row>
    <row r="161" spans="1:21" ht="79.5" customHeight="1" x14ac:dyDescent="0.25">
      <c r="A161" s="21"/>
      <c r="B161" s="154"/>
      <c r="C161" s="160"/>
      <c r="D161" s="122"/>
      <c r="E161" s="9" t="s">
        <v>58</v>
      </c>
      <c r="F161" s="9"/>
      <c r="G161" s="28">
        <v>2.2000000000000002</v>
      </c>
      <c r="H161" s="28">
        <v>4.8</v>
      </c>
      <c r="I161" s="28"/>
      <c r="J161" s="28"/>
      <c r="K161" s="28"/>
      <c r="L161" s="28"/>
      <c r="M161" s="28"/>
      <c r="N161" s="28"/>
      <c r="O161" s="28"/>
      <c r="P161" s="29">
        <f t="shared" si="14"/>
        <v>7</v>
      </c>
      <c r="Q161" s="6"/>
      <c r="R161" s="6"/>
      <c r="S161" s="11"/>
      <c r="T161" s="11"/>
      <c r="U161" s="11"/>
    </row>
    <row r="162" spans="1:21" ht="78" customHeight="1" x14ac:dyDescent="0.25">
      <c r="A162" s="21"/>
      <c r="B162" s="154"/>
      <c r="C162" s="160"/>
      <c r="D162" s="122"/>
      <c r="E162" s="9" t="s">
        <v>59</v>
      </c>
      <c r="F162" s="9"/>
      <c r="G162" s="28"/>
      <c r="H162" s="28"/>
      <c r="I162" s="28">
        <v>85</v>
      </c>
      <c r="J162" s="28"/>
      <c r="K162" s="28"/>
      <c r="L162" s="28"/>
      <c r="M162" s="28"/>
      <c r="N162" s="28"/>
      <c r="O162" s="28"/>
      <c r="P162" s="29">
        <f t="shared" si="14"/>
        <v>85</v>
      </c>
      <c r="Q162" s="6"/>
      <c r="R162" s="30" t="s">
        <v>64</v>
      </c>
      <c r="S162" s="11"/>
      <c r="T162" s="28">
        <v>85</v>
      </c>
      <c r="U162" s="11"/>
    </row>
    <row r="163" spans="1:21" ht="128.25" customHeight="1" x14ac:dyDescent="0.25">
      <c r="A163" s="21"/>
      <c r="B163" s="154"/>
      <c r="C163" s="160"/>
      <c r="D163" s="122"/>
      <c r="E163" s="9" t="s">
        <v>60</v>
      </c>
      <c r="F163" s="9"/>
      <c r="G163" s="28"/>
      <c r="H163" s="28"/>
      <c r="I163" s="28">
        <v>80</v>
      </c>
      <c r="J163" s="28">
        <v>6.4</v>
      </c>
      <c r="K163" s="28"/>
      <c r="L163" s="28"/>
      <c r="M163" s="28"/>
      <c r="N163" s="28"/>
      <c r="O163" s="28"/>
      <c r="P163" s="29">
        <f t="shared" si="14"/>
        <v>86.4</v>
      </c>
      <c r="Q163" s="6"/>
      <c r="R163" s="30" t="s">
        <v>64</v>
      </c>
      <c r="S163" s="11"/>
      <c r="T163" s="28">
        <v>86</v>
      </c>
      <c r="U163" s="11"/>
    </row>
    <row r="164" spans="1:21" ht="66.75" customHeight="1" x14ac:dyDescent="0.25">
      <c r="A164" s="21"/>
      <c r="B164" s="154"/>
      <c r="C164" s="160"/>
      <c r="D164" s="122"/>
      <c r="E164" s="9" t="s">
        <v>61</v>
      </c>
      <c r="F164" s="9"/>
      <c r="G164" s="28"/>
      <c r="H164" s="28"/>
      <c r="I164" s="28"/>
      <c r="J164" s="28">
        <v>3.6</v>
      </c>
      <c r="K164" s="28"/>
      <c r="L164" s="28"/>
      <c r="M164" s="28"/>
      <c r="N164" s="28"/>
      <c r="O164" s="28"/>
      <c r="P164" s="29">
        <f t="shared" si="14"/>
        <v>3.6</v>
      </c>
      <c r="Q164" s="6"/>
      <c r="R164" s="6"/>
      <c r="S164" s="28">
        <v>3.6</v>
      </c>
      <c r="T164" s="11"/>
      <c r="U164" s="11"/>
    </row>
    <row r="165" spans="1:21" ht="181.5" customHeight="1" x14ac:dyDescent="0.25">
      <c r="A165" s="21"/>
      <c r="B165" s="154"/>
      <c r="C165" s="160"/>
      <c r="D165" s="122"/>
      <c r="E165" s="9" t="s">
        <v>62</v>
      </c>
      <c r="F165" s="9"/>
      <c r="G165" s="28"/>
      <c r="H165" s="28">
        <v>5.7</v>
      </c>
      <c r="I165" s="28">
        <v>2.7</v>
      </c>
      <c r="J165" s="28">
        <v>2.6</v>
      </c>
      <c r="K165" s="28"/>
      <c r="L165" s="28"/>
      <c r="M165" s="28"/>
      <c r="N165" s="28"/>
      <c r="O165" s="28"/>
      <c r="P165" s="29">
        <f t="shared" si="14"/>
        <v>11</v>
      </c>
      <c r="Q165" s="6"/>
      <c r="R165" s="6"/>
      <c r="S165" s="28">
        <v>11</v>
      </c>
      <c r="T165" s="11"/>
      <c r="U165" s="11"/>
    </row>
    <row r="166" spans="1:21" ht="63.75" x14ac:dyDescent="0.25">
      <c r="A166" s="21"/>
      <c r="B166" s="154"/>
      <c r="C166" s="160"/>
      <c r="D166" s="122"/>
      <c r="E166" s="9" t="s">
        <v>63</v>
      </c>
      <c r="F166" s="9"/>
      <c r="G166" s="28"/>
      <c r="H166" s="28"/>
      <c r="I166" s="28">
        <v>2.4</v>
      </c>
      <c r="J166" s="28"/>
      <c r="K166" s="28"/>
      <c r="L166" s="28"/>
      <c r="M166" s="28"/>
      <c r="N166" s="28"/>
      <c r="O166" s="28"/>
      <c r="P166" s="29">
        <f t="shared" si="14"/>
        <v>2.4</v>
      </c>
      <c r="Q166" s="6"/>
      <c r="R166" s="6"/>
      <c r="S166" s="28">
        <v>2.4</v>
      </c>
      <c r="T166" s="11"/>
      <c r="U166" s="11"/>
    </row>
    <row r="167" spans="1:21" ht="117.75" customHeight="1" x14ac:dyDescent="0.25">
      <c r="A167" s="21"/>
      <c r="B167" s="154"/>
      <c r="C167" s="160"/>
      <c r="D167" s="122"/>
      <c r="E167" s="9" t="s">
        <v>409</v>
      </c>
      <c r="F167" s="9"/>
      <c r="G167" s="11"/>
      <c r="H167" s="11">
        <v>2.5</v>
      </c>
      <c r="I167" s="11"/>
      <c r="J167" s="11"/>
      <c r="K167" s="11"/>
      <c r="L167" s="11"/>
      <c r="M167" s="11"/>
      <c r="N167" s="11"/>
      <c r="O167" s="11"/>
      <c r="P167" s="29">
        <f t="shared" si="14"/>
        <v>2.5</v>
      </c>
      <c r="Q167" s="6"/>
      <c r="R167" s="6"/>
      <c r="S167" s="28">
        <v>2.5</v>
      </c>
      <c r="T167" s="11"/>
      <c r="U167" s="11"/>
    </row>
    <row r="168" spans="1:21" ht="69" customHeight="1" x14ac:dyDescent="0.25">
      <c r="A168" s="21"/>
      <c r="B168" s="154"/>
      <c r="C168" s="160"/>
      <c r="D168" s="122"/>
      <c r="E168" s="9" t="s">
        <v>410</v>
      </c>
      <c r="F168" s="9"/>
      <c r="G168" s="11"/>
      <c r="H168" s="11">
        <v>3.5</v>
      </c>
      <c r="I168" s="11"/>
      <c r="J168" s="11"/>
      <c r="K168" s="11"/>
      <c r="L168" s="11"/>
      <c r="M168" s="11"/>
      <c r="N168" s="11"/>
      <c r="O168" s="11"/>
      <c r="P168" s="29">
        <f t="shared" si="14"/>
        <v>3.5</v>
      </c>
      <c r="Q168" s="6"/>
      <c r="R168" s="6"/>
      <c r="S168" s="28">
        <v>3.5</v>
      </c>
      <c r="T168" s="11"/>
      <c r="U168" s="11"/>
    </row>
    <row r="169" spans="1:21" ht="102" x14ac:dyDescent="0.25">
      <c r="A169" s="21"/>
      <c r="B169" s="154"/>
      <c r="C169" s="160"/>
      <c r="D169" s="122"/>
      <c r="E169" s="9" t="s">
        <v>411</v>
      </c>
      <c r="F169" s="9"/>
      <c r="G169" s="11"/>
      <c r="H169" s="11"/>
      <c r="I169" s="11">
        <v>5.6</v>
      </c>
      <c r="J169" s="11"/>
      <c r="K169" s="11"/>
      <c r="L169" s="11"/>
      <c r="M169" s="11"/>
      <c r="N169" s="11"/>
      <c r="O169" s="11"/>
      <c r="P169" s="29">
        <f t="shared" si="14"/>
        <v>5.6</v>
      </c>
      <c r="Q169" s="6"/>
      <c r="R169" s="6"/>
      <c r="S169" s="28">
        <v>5.6</v>
      </c>
      <c r="T169" s="11"/>
      <c r="U169" s="11"/>
    </row>
    <row r="170" spans="1:21" ht="76.5" x14ac:dyDescent="0.25">
      <c r="A170" s="21"/>
      <c r="B170" s="154"/>
      <c r="C170" s="160"/>
      <c r="D170" s="122"/>
      <c r="E170" s="9" t="s">
        <v>412</v>
      </c>
      <c r="F170" s="9"/>
      <c r="G170" s="11">
        <v>1.4</v>
      </c>
      <c r="H170" s="11">
        <v>1.3</v>
      </c>
      <c r="I170" s="11"/>
      <c r="J170" s="11"/>
      <c r="K170" s="11"/>
      <c r="L170" s="11"/>
      <c r="M170" s="11"/>
      <c r="N170" s="11"/>
      <c r="O170" s="11"/>
      <c r="P170" s="29">
        <f t="shared" si="14"/>
        <v>2.7</v>
      </c>
      <c r="Q170" s="6"/>
      <c r="R170" s="6"/>
      <c r="S170" s="28">
        <v>2.7</v>
      </c>
      <c r="T170" s="11"/>
      <c r="U170" s="11"/>
    </row>
    <row r="171" spans="1:21" ht="114.75" x14ac:dyDescent="0.25">
      <c r="A171" s="21"/>
      <c r="B171" s="154"/>
      <c r="C171" s="160"/>
      <c r="D171" s="122"/>
      <c r="E171" s="9" t="s">
        <v>413</v>
      </c>
      <c r="F171" s="9"/>
      <c r="G171" s="11">
        <v>0.7</v>
      </c>
      <c r="H171" s="11">
        <v>0.3</v>
      </c>
      <c r="I171" s="11"/>
      <c r="J171" s="11"/>
      <c r="K171" s="11"/>
      <c r="L171" s="11"/>
      <c r="M171" s="11"/>
      <c r="N171" s="11"/>
      <c r="O171" s="11"/>
      <c r="P171" s="29">
        <f t="shared" si="14"/>
        <v>1</v>
      </c>
      <c r="Q171" s="6"/>
      <c r="R171" s="6"/>
      <c r="S171" s="28">
        <v>1</v>
      </c>
      <c r="T171" s="11"/>
      <c r="U171" s="11"/>
    </row>
    <row r="172" spans="1:21" ht="114.75" x14ac:dyDescent="0.25">
      <c r="A172" s="21"/>
      <c r="B172" s="154"/>
      <c r="C172" s="160"/>
      <c r="D172" s="122"/>
      <c r="E172" s="9" t="s">
        <v>414</v>
      </c>
      <c r="F172" s="9"/>
      <c r="G172" s="11"/>
      <c r="H172" s="11"/>
      <c r="I172" s="11"/>
      <c r="J172" s="11"/>
      <c r="K172" s="11"/>
      <c r="L172" s="11">
        <v>37.799999999999997</v>
      </c>
      <c r="M172" s="11">
        <v>35.299999999999997</v>
      </c>
      <c r="N172" s="11"/>
      <c r="O172" s="11"/>
      <c r="P172" s="29">
        <f t="shared" si="14"/>
        <v>73.099999999999994</v>
      </c>
      <c r="Q172" s="6"/>
      <c r="R172" s="6"/>
      <c r="S172" s="28"/>
      <c r="T172" s="11"/>
      <c r="U172" s="11"/>
    </row>
    <row r="173" spans="1:21" ht="131.25" customHeight="1" x14ac:dyDescent="0.25">
      <c r="A173" s="21"/>
      <c r="B173" s="154"/>
      <c r="C173" s="160"/>
      <c r="D173" s="122"/>
      <c r="E173" s="9" t="s">
        <v>415</v>
      </c>
      <c r="F173" s="9"/>
      <c r="G173" s="11"/>
      <c r="H173" s="11"/>
      <c r="I173" s="11">
        <v>25.2</v>
      </c>
      <c r="J173" s="11">
        <v>20.3</v>
      </c>
      <c r="K173" s="11">
        <v>15</v>
      </c>
      <c r="L173" s="11"/>
      <c r="M173" s="11"/>
      <c r="N173" s="11"/>
      <c r="O173" s="11"/>
      <c r="P173" s="29">
        <f t="shared" si="14"/>
        <v>60.5</v>
      </c>
      <c r="Q173" s="6"/>
      <c r="R173" s="6"/>
      <c r="S173" s="28"/>
      <c r="T173" s="11"/>
      <c r="U173" s="11"/>
    </row>
    <row r="174" spans="1:21" ht="63.75" x14ac:dyDescent="0.25">
      <c r="A174" s="21"/>
      <c r="B174" s="154"/>
      <c r="C174" s="160"/>
      <c r="D174" s="122"/>
      <c r="E174" s="9" t="s">
        <v>416</v>
      </c>
      <c r="F174" s="9"/>
      <c r="G174" s="11"/>
      <c r="H174" s="11"/>
      <c r="I174" s="11"/>
      <c r="J174" s="11"/>
      <c r="K174" s="11"/>
      <c r="L174" s="11"/>
      <c r="M174" s="28">
        <v>15</v>
      </c>
      <c r="N174" s="11">
        <v>12.5</v>
      </c>
      <c r="O174" s="11"/>
      <c r="P174" s="29">
        <f t="shared" si="14"/>
        <v>27.5</v>
      </c>
      <c r="Q174" s="6"/>
      <c r="R174" s="6"/>
      <c r="S174" s="28">
        <v>27.5</v>
      </c>
      <c r="T174" s="11"/>
      <c r="U174" s="11"/>
    </row>
    <row r="175" spans="1:21" ht="116.25" customHeight="1" x14ac:dyDescent="0.25">
      <c r="A175" s="21"/>
      <c r="B175" s="154"/>
      <c r="C175" s="160"/>
      <c r="D175" s="122"/>
      <c r="E175" s="9" t="s">
        <v>417</v>
      </c>
      <c r="F175" s="9"/>
      <c r="G175" s="11"/>
      <c r="H175" s="11">
        <v>0.9</v>
      </c>
      <c r="I175" s="11"/>
      <c r="J175" s="11"/>
      <c r="K175" s="11"/>
      <c r="L175" s="11"/>
      <c r="M175" s="11"/>
      <c r="N175" s="11"/>
      <c r="O175" s="11"/>
      <c r="P175" s="29">
        <f t="shared" si="14"/>
        <v>0.9</v>
      </c>
      <c r="Q175" s="6"/>
      <c r="R175" s="6"/>
      <c r="S175" s="28">
        <v>0.9</v>
      </c>
      <c r="T175" s="11"/>
      <c r="U175" s="11"/>
    </row>
    <row r="176" spans="1:21" ht="129.75" customHeight="1" x14ac:dyDescent="0.25">
      <c r="A176" s="21"/>
      <c r="B176" s="154"/>
      <c r="C176" s="160"/>
      <c r="D176" s="122"/>
      <c r="E176" s="9" t="s">
        <v>418</v>
      </c>
      <c r="F176" s="9"/>
      <c r="G176" s="11"/>
      <c r="H176" s="11"/>
      <c r="I176" s="11">
        <v>0.6</v>
      </c>
      <c r="J176" s="11">
        <v>0.6</v>
      </c>
      <c r="K176" s="11"/>
      <c r="L176" s="11"/>
      <c r="M176" s="11"/>
      <c r="N176" s="11"/>
      <c r="O176" s="11"/>
      <c r="P176" s="29">
        <f t="shared" si="14"/>
        <v>1.2</v>
      </c>
      <c r="Q176" s="6"/>
      <c r="R176" s="6"/>
      <c r="S176" s="28">
        <v>1.2</v>
      </c>
      <c r="T176" s="11"/>
      <c r="U176" s="11"/>
    </row>
    <row r="177" spans="1:21" ht="51" x14ac:dyDescent="0.25">
      <c r="A177" s="21"/>
      <c r="B177" s="154"/>
      <c r="C177" s="160"/>
      <c r="D177" s="122"/>
      <c r="E177" s="9" t="s">
        <v>419</v>
      </c>
      <c r="F177" s="9"/>
      <c r="G177" s="28">
        <v>0.3</v>
      </c>
      <c r="H177" s="28">
        <v>0.17</v>
      </c>
      <c r="I177" s="28">
        <v>0.23</v>
      </c>
      <c r="J177" s="28">
        <v>3.2</v>
      </c>
      <c r="K177" s="28">
        <v>2</v>
      </c>
      <c r="L177" s="28">
        <v>0.6</v>
      </c>
      <c r="M177" s="28">
        <v>0.1</v>
      </c>
      <c r="N177" s="11">
        <v>0.1</v>
      </c>
      <c r="O177" s="11">
        <v>0.3</v>
      </c>
      <c r="P177" s="29">
        <f t="shared" si="14"/>
        <v>6.9999999999999991</v>
      </c>
      <c r="Q177" s="6"/>
      <c r="R177" s="6"/>
      <c r="S177" s="28">
        <v>6.9999999999999991</v>
      </c>
      <c r="T177" s="11"/>
      <c r="U177" s="11"/>
    </row>
    <row r="178" spans="1:21" ht="51" x14ac:dyDescent="0.25">
      <c r="A178" s="21"/>
      <c r="B178" s="154"/>
      <c r="C178" s="160"/>
      <c r="D178" s="122"/>
      <c r="E178" s="9" t="s">
        <v>420</v>
      </c>
      <c r="F178" s="9"/>
      <c r="G178" s="28">
        <v>3.9</v>
      </c>
      <c r="H178" s="28">
        <v>4.4000000000000004</v>
      </c>
      <c r="I178" s="28">
        <v>2.8</v>
      </c>
      <c r="J178" s="28">
        <v>2.4</v>
      </c>
      <c r="K178" s="28">
        <v>3.5</v>
      </c>
      <c r="L178" s="28">
        <v>4.8</v>
      </c>
      <c r="M178" s="28">
        <v>4.5</v>
      </c>
      <c r="N178" s="28">
        <v>5.6</v>
      </c>
      <c r="O178" s="28">
        <v>5.2</v>
      </c>
      <c r="P178" s="29">
        <f t="shared" si="14"/>
        <v>37.1</v>
      </c>
      <c r="Q178" s="6"/>
      <c r="R178" s="6"/>
      <c r="S178" s="28">
        <v>37.1</v>
      </c>
      <c r="T178" s="11"/>
      <c r="U178" s="11"/>
    </row>
    <row r="179" spans="1:21" ht="38.25" x14ac:dyDescent="0.25">
      <c r="A179" s="21"/>
      <c r="B179" s="154"/>
      <c r="C179" s="160"/>
      <c r="D179" s="122"/>
      <c r="E179" s="9" t="s">
        <v>421</v>
      </c>
      <c r="F179" s="9"/>
      <c r="G179" s="28">
        <v>0.4</v>
      </c>
      <c r="H179" s="28">
        <v>0.6</v>
      </c>
      <c r="I179" s="28">
        <v>0.6</v>
      </c>
      <c r="J179" s="28">
        <v>0.8</v>
      </c>
      <c r="K179" s="28">
        <v>0.8</v>
      </c>
      <c r="L179" s="28">
        <v>0.9</v>
      </c>
      <c r="M179" s="28">
        <v>0.7</v>
      </c>
      <c r="N179" s="28">
        <v>0.8</v>
      </c>
      <c r="O179" s="28">
        <v>0.9</v>
      </c>
      <c r="P179" s="29">
        <f t="shared" si="14"/>
        <v>6.5000000000000009</v>
      </c>
      <c r="Q179" s="6"/>
      <c r="R179" s="6"/>
      <c r="S179" s="28">
        <v>6.5000000000000009</v>
      </c>
      <c r="T179" s="11"/>
      <c r="U179" s="11"/>
    </row>
    <row r="180" spans="1:21" ht="38.25" x14ac:dyDescent="0.25">
      <c r="A180" s="21"/>
      <c r="B180" s="154"/>
      <c r="C180" s="160"/>
      <c r="D180" s="122"/>
      <c r="E180" s="9" t="s">
        <v>422</v>
      </c>
      <c r="F180" s="9"/>
      <c r="G180" s="28">
        <v>0.4</v>
      </c>
      <c r="H180" s="28">
        <v>0.6</v>
      </c>
      <c r="I180" s="28">
        <v>0.6</v>
      </c>
      <c r="J180" s="28">
        <v>0.8</v>
      </c>
      <c r="K180" s="28">
        <v>0.8</v>
      </c>
      <c r="L180" s="28">
        <v>0.8</v>
      </c>
      <c r="M180" s="28">
        <v>0.8</v>
      </c>
      <c r="N180" s="28">
        <v>0.8</v>
      </c>
      <c r="O180" s="28">
        <v>0.8</v>
      </c>
      <c r="P180" s="29">
        <f t="shared" si="14"/>
        <v>6.3999999999999995</v>
      </c>
      <c r="Q180" s="6"/>
      <c r="R180" s="6"/>
      <c r="S180" s="28">
        <v>6.3999999999999995</v>
      </c>
      <c r="T180" s="11"/>
      <c r="U180" s="11"/>
    </row>
    <row r="181" spans="1:21" ht="43.5" customHeight="1" x14ac:dyDescent="0.25">
      <c r="A181" s="21"/>
      <c r="B181" s="154"/>
      <c r="C181" s="160"/>
      <c r="D181" s="122"/>
      <c r="E181" s="9" t="s">
        <v>423</v>
      </c>
      <c r="F181" s="9"/>
      <c r="G181" s="28">
        <v>2.4</v>
      </c>
      <c r="H181" s="28">
        <v>1.8</v>
      </c>
      <c r="I181" s="28">
        <v>1.7</v>
      </c>
      <c r="J181" s="28">
        <v>1.6</v>
      </c>
      <c r="K181" s="28">
        <v>1.1000000000000001</v>
      </c>
      <c r="L181" s="28">
        <v>1.3</v>
      </c>
      <c r="M181" s="28">
        <v>1.4</v>
      </c>
      <c r="N181" s="28">
        <v>1.1000000000000001</v>
      </c>
      <c r="O181" s="28">
        <v>1</v>
      </c>
      <c r="P181" s="29">
        <f t="shared" si="14"/>
        <v>13.4</v>
      </c>
      <c r="Q181" s="6"/>
      <c r="R181" s="6"/>
      <c r="S181" s="28">
        <v>13.4</v>
      </c>
      <c r="T181" s="11"/>
      <c r="U181" s="11"/>
    </row>
    <row r="182" spans="1:21" ht="55.5" customHeight="1" x14ac:dyDescent="0.25">
      <c r="A182" s="21"/>
      <c r="B182" s="154"/>
      <c r="C182" s="160"/>
      <c r="D182" s="122"/>
      <c r="E182" s="9" t="s">
        <v>424</v>
      </c>
      <c r="F182" s="9"/>
      <c r="G182" s="28">
        <v>1.1000000000000001</v>
      </c>
      <c r="H182" s="28">
        <v>0.8</v>
      </c>
      <c r="I182" s="28">
        <v>0.8</v>
      </c>
      <c r="J182" s="28">
        <v>0.7</v>
      </c>
      <c r="K182" s="28">
        <v>0.5</v>
      </c>
      <c r="L182" s="28">
        <v>0.5</v>
      </c>
      <c r="M182" s="28">
        <v>0.5</v>
      </c>
      <c r="N182" s="28">
        <v>0.5</v>
      </c>
      <c r="O182" s="28">
        <v>0.5</v>
      </c>
      <c r="P182" s="29">
        <f t="shared" si="14"/>
        <v>5.9</v>
      </c>
      <c r="Q182" s="6"/>
      <c r="R182" s="6"/>
      <c r="S182" s="28">
        <v>5.9</v>
      </c>
      <c r="T182" s="11"/>
      <c r="U182" s="11"/>
    </row>
    <row r="183" spans="1:21" ht="51" x14ac:dyDescent="0.25">
      <c r="A183" s="21"/>
      <c r="B183" s="154"/>
      <c r="C183" s="160"/>
      <c r="D183" s="122"/>
      <c r="E183" s="9" t="s">
        <v>425</v>
      </c>
      <c r="F183" s="9"/>
      <c r="G183" s="28">
        <v>0.6</v>
      </c>
      <c r="H183" s="28">
        <v>0.5</v>
      </c>
      <c r="I183" s="28">
        <v>0.4</v>
      </c>
      <c r="J183" s="28">
        <v>0.3</v>
      </c>
      <c r="K183" s="28">
        <v>0.3</v>
      </c>
      <c r="L183" s="28">
        <v>0.3</v>
      </c>
      <c r="M183" s="28">
        <v>0.3</v>
      </c>
      <c r="N183" s="28">
        <v>0.5</v>
      </c>
      <c r="O183" s="28">
        <v>0.5</v>
      </c>
      <c r="P183" s="29">
        <f t="shared" si="14"/>
        <v>3.6999999999999997</v>
      </c>
      <c r="Q183" s="6"/>
      <c r="R183" s="6"/>
      <c r="S183" s="28">
        <v>3.6999999999999997</v>
      </c>
      <c r="T183" s="11"/>
      <c r="U183" s="11"/>
    </row>
    <row r="184" spans="1:21" ht="38.25" x14ac:dyDescent="0.25">
      <c r="A184" s="21"/>
      <c r="B184" s="154"/>
      <c r="C184" s="160"/>
      <c r="D184" s="122"/>
      <c r="E184" s="9" t="s">
        <v>426</v>
      </c>
      <c r="F184" s="9"/>
      <c r="G184" s="28">
        <v>0.7</v>
      </c>
      <c r="H184" s="28">
        <v>0.9</v>
      </c>
      <c r="I184" s="28">
        <v>1</v>
      </c>
      <c r="J184" s="28">
        <v>0.7</v>
      </c>
      <c r="K184" s="28">
        <v>0.5</v>
      </c>
      <c r="L184" s="28">
        <v>0.5</v>
      </c>
      <c r="M184" s="28">
        <v>0.5</v>
      </c>
      <c r="N184" s="28">
        <v>0.5</v>
      </c>
      <c r="O184" s="28">
        <v>0.5</v>
      </c>
      <c r="P184" s="29">
        <f t="shared" si="14"/>
        <v>5.8</v>
      </c>
      <c r="Q184" s="6"/>
      <c r="R184" s="6"/>
      <c r="S184" s="28">
        <v>5.8</v>
      </c>
      <c r="T184" s="11"/>
      <c r="U184" s="11"/>
    </row>
    <row r="185" spans="1:21" ht="63.75" x14ac:dyDescent="0.25">
      <c r="A185" s="21"/>
      <c r="B185" s="154"/>
      <c r="C185" s="160"/>
      <c r="D185" s="122"/>
      <c r="E185" s="9" t="s">
        <v>427</v>
      </c>
      <c r="F185" s="9"/>
      <c r="G185" s="28">
        <v>0.2</v>
      </c>
      <c r="H185" s="28">
        <v>0.3</v>
      </c>
      <c r="I185" s="28"/>
      <c r="J185" s="28"/>
      <c r="K185" s="28"/>
      <c r="L185" s="28"/>
      <c r="M185" s="28"/>
      <c r="N185" s="28"/>
      <c r="O185" s="28"/>
      <c r="P185" s="29">
        <f t="shared" si="14"/>
        <v>0.5</v>
      </c>
      <c r="Q185" s="6"/>
      <c r="R185" s="6"/>
      <c r="S185" s="28">
        <v>0.5</v>
      </c>
      <c r="T185" s="11"/>
      <c r="U185" s="11"/>
    </row>
    <row r="186" spans="1:21" ht="38.25" x14ac:dyDescent="0.25">
      <c r="A186" s="21"/>
      <c r="B186" s="154"/>
      <c r="C186" s="160"/>
      <c r="D186" s="122"/>
      <c r="E186" s="9" t="s">
        <v>428</v>
      </c>
      <c r="F186" s="9"/>
      <c r="G186" s="28"/>
      <c r="H186" s="28"/>
      <c r="I186" s="28"/>
      <c r="J186" s="28">
        <v>5</v>
      </c>
      <c r="K186" s="28"/>
      <c r="L186" s="28"/>
      <c r="M186" s="28"/>
      <c r="N186" s="28"/>
      <c r="O186" s="28"/>
      <c r="P186" s="29">
        <f t="shared" si="14"/>
        <v>5</v>
      </c>
      <c r="Q186" s="6"/>
      <c r="R186" s="6"/>
      <c r="S186" s="28">
        <v>5</v>
      </c>
      <c r="T186" s="11"/>
      <c r="U186" s="11"/>
    </row>
    <row r="187" spans="1:21" ht="38.25" x14ac:dyDescent="0.25">
      <c r="A187" s="21"/>
      <c r="B187" s="154"/>
      <c r="C187" s="160"/>
      <c r="D187" s="122"/>
      <c r="E187" s="9" t="s">
        <v>429</v>
      </c>
      <c r="F187" s="9"/>
      <c r="G187" s="28"/>
      <c r="H187" s="28"/>
      <c r="I187" s="28"/>
      <c r="J187" s="28"/>
      <c r="K187" s="28">
        <v>7</v>
      </c>
      <c r="L187" s="28"/>
      <c r="M187" s="28"/>
      <c r="N187" s="28"/>
      <c r="O187" s="28"/>
      <c r="P187" s="29">
        <f t="shared" si="14"/>
        <v>7</v>
      </c>
      <c r="Q187" s="6"/>
      <c r="R187" s="6"/>
      <c r="S187" s="28">
        <v>7</v>
      </c>
      <c r="T187" s="11"/>
      <c r="U187" s="11"/>
    </row>
    <row r="188" spans="1:21" ht="38.25" x14ac:dyDescent="0.25">
      <c r="A188" s="21"/>
      <c r="B188" s="154"/>
      <c r="C188" s="160"/>
      <c r="D188" s="122"/>
      <c r="E188" s="9" t="s">
        <v>430</v>
      </c>
      <c r="F188" s="9"/>
      <c r="G188" s="28"/>
      <c r="H188" s="28"/>
      <c r="I188" s="28"/>
      <c r="J188" s="28"/>
      <c r="K188" s="28"/>
      <c r="L188" s="28">
        <v>5</v>
      </c>
      <c r="M188" s="28"/>
      <c r="N188" s="28"/>
      <c r="O188" s="28"/>
      <c r="P188" s="29">
        <f t="shared" si="14"/>
        <v>5</v>
      </c>
      <c r="Q188" s="6"/>
      <c r="R188" s="6"/>
      <c r="S188" s="28">
        <v>5</v>
      </c>
      <c r="T188" s="11"/>
      <c r="U188" s="11"/>
    </row>
    <row r="189" spans="1:21" ht="38.25" x14ac:dyDescent="0.25">
      <c r="A189" s="21"/>
      <c r="B189" s="154"/>
      <c r="C189" s="160"/>
      <c r="D189" s="122"/>
      <c r="E189" s="9" t="s">
        <v>431</v>
      </c>
      <c r="F189" s="9"/>
      <c r="G189" s="28"/>
      <c r="H189" s="28"/>
      <c r="I189" s="28"/>
      <c r="J189" s="28"/>
      <c r="K189" s="28"/>
      <c r="L189" s="28"/>
      <c r="M189" s="28">
        <v>8</v>
      </c>
      <c r="N189" s="28"/>
      <c r="O189" s="28"/>
      <c r="P189" s="29">
        <f t="shared" si="14"/>
        <v>8</v>
      </c>
      <c r="Q189" s="6"/>
      <c r="R189" s="6"/>
      <c r="S189" s="28">
        <v>8</v>
      </c>
      <c r="T189" s="11"/>
      <c r="U189" s="11"/>
    </row>
    <row r="190" spans="1:21" ht="76.5" x14ac:dyDescent="0.25">
      <c r="A190" s="21"/>
      <c r="B190" s="155"/>
      <c r="C190" s="9" t="s">
        <v>407</v>
      </c>
      <c r="D190" s="122"/>
      <c r="E190" s="9" t="s">
        <v>408</v>
      </c>
      <c r="F190" s="9"/>
      <c r="G190" s="6"/>
      <c r="H190" s="6"/>
      <c r="I190" s="6"/>
      <c r="J190" s="6"/>
      <c r="K190" s="6"/>
      <c r="L190" s="6"/>
      <c r="M190" s="6"/>
      <c r="N190" s="6"/>
      <c r="O190" s="6"/>
      <c r="P190" s="29">
        <f t="shared" si="14"/>
        <v>0</v>
      </c>
      <c r="Q190" s="6"/>
      <c r="R190" s="6"/>
      <c r="S190" s="11"/>
      <c r="T190" s="11"/>
      <c r="U190" s="11"/>
    </row>
    <row r="191" spans="1:21" x14ac:dyDescent="0.25">
      <c r="A191" s="21"/>
      <c r="B191" s="156" t="s">
        <v>33</v>
      </c>
      <c r="C191" s="156"/>
      <c r="D191" s="156"/>
      <c r="E191" s="156"/>
      <c r="F191" s="156"/>
      <c r="G191" s="51">
        <f t="shared" ref="G191:O191" si="15">SUM(G154:G190)</f>
        <v>174.29999999999998</v>
      </c>
      <c r="H191" s="51">
        <f t="shared" si="15"/>
        <v>274.97000000000008</v>
      </c>
      <c r="I191" s="51">
        <f t="shared" si="15"/>
        <v>381.43000000000006</v>
      </c>
      <c r="J191" s="51">
        <f t="shared" si="15"/>
        <v>79.3</v>
      </c>
      <c r="K191" s="51">
        <f t="shared" si="15"/>
        <v>41.699999999999996</v>
      </c>
      <c r="L191" s="51">
        <f t="shared" si="15"/>
        <v>83.999999999999986</v>
      </c>
      <c r="M191" s="51">
        <f t="shared" si="15"/>
        <v>172.10000000000002</v>
      </c>
      <c r="N191" s="51">
        <f t="shared" si="15"/>
        <v>167.4</v>
      </c>
      <c r="O191" s="51">
        <f t="shared" si="15"/>
        <v>72.7</v>
      </c>
      <c r="P191" s="51">
        <f t="shared" si="14"/>
        <v>1447.9000000000003</v>
      </c>
      <c r="Q191" s="52"/>
      <c r="R191" s="52"/>
      <c r="S191" s="51">
        <f>SUM(S154:S190)</f>
        <v>173.20000000000002</v>
      </c>
      <c r="T191" s="51">
        <f>SUM(T154:T190)</f>
        <v>607</v>
      </c>
      <c r="U191" s="51">
        <f>SUM(U154:U190)</f>
        <v>0</v>
      </c>
    </row>
    <row r="192" spans="1:21" x14ac:dyDescent="0.25">
      <c r="A192" s="21"/>
      <c r="B192" s="159" t="s">
        <v>16</v>
      </c>
      <c r="C192" s="159"/>
      <c r="D192" s="159"/>
      <c r="E192" s="159"/>
      <c r="F192" s="159"/>
      <c r="G192" s="159"/>
      <c r="H192" s="159"/>
      <c r="I192" s="159"/>
      <c r="J192" s="159"/>
      <c r="K192" s="159"/>
      <c r="L192" s="159"/>
      <c r="M192" s="159"/>
      <c r="N192" s="159"/>
      <c r="O192" s="159"/>
      <c r="P192" s="159"/>
      <c r="Q192" s="159"/>
      <c r="R192" s="159"/>
      <c r="S192" s="159"/>
      <c r="T192" s="159"/>
      <c r="U192" s="159"/>
    </row>
    <row r="193" spans="1:21" ht="39" customHeight="1" x14ac:dyDescent="0.25">
      <c r="A193" s="21"/>
      <c r="B193" s="160" t="s">
        <v>98</v>
      </c>
      <c r="C193" s="167" t="s">
        <v>93</v>
      </c>
      <c r="D193" s="127"/>
      <c r="E193" s="7" t="s">
        <v>94</v>
      </c>
      <c r="F193" s="46"/>
      <c r="G193" s="49" t="s">
        <v>206</v>
      </c>
      <c r="H193" s="49"/>
      <c r="I193" s="49"/>
      <c r="J193" s="49"/>
      <c r="K193" s="49"/>
      <c r="L193" s="49"/>
      <c r="M193" s="49"/>
      <c r="N193" s="49"/>
      <c r="O193" s="50"/>
      <c r="P193" s="55" t="s">
        <v>206</v>
      </c>
      <c r="Q193" s="30" t="s">
        <v>283</v>
      </c>
      <c r="R193" s="62" t="s">
        <v>398</v>
      </c>
      <c r="S193" s="11"/>
      <c r="T193" s="11"/>
      <c r="U193" s="11"/>
    </row>
    <row r="194" spans="1:21" s="4" customFormat="1" ht="26.25" x14ac:dyDescent="0.25">
      <c r="A194" s="21"/>
      <c r="B194" s="160"/>
      <c r="C194" s="167"/>
      <c r="D194" s="127"/>
      <c r="E194" s="34" t="s">
        <v>95</v>
      </c>
      <c r="F194" s="46"/>
      <c r="G194" s="49"/>
      <c r="H194" s="49"/>
      <c r="I194" s="49"/>
      <c r="J194" s="49" t="s">
        <v>207</v>
      </c>
      <c r="K194" s="49"/>
      <c r="L194" s="49"/>
      <c r="M194" s="49"/>
      <c r="N194" s="49"/>
      <c r="O194" s="50"/>
      <c r="P194" s="55" t="s">
        <v>207</v>
      </c>
      <c r="Q194" s="30" t="s">
        <v>283</v>
      </c>
      <c r="R194" s="62" t="s">
        <v>398</v>
      </c>
      <c r="S194" s="11"/>
      <c r="T194" s="11"/>
      <c r="U194" s="11"/>
    </row>
    <row r="195" spans="1:21" s="4" customFormat="1" ht="38.25" x14ac:dyDescent="0.25">
      <c r="A195" s="21"/>
      <c r="B195" s="160"/>
      <c r="C195" s="167"/>
      <c r="D195" s="127"/>
      <c r="E195" s="7" t="s">
        <v>96</v>
      </c>
      <c r="F195" s="33"/>
      <c r="G195" s="49"/>
      <c r="H195" s="49" t="s">
        <v>67</v>
      </c>
      <c r="I195" s="49"/>
      <c r="J195" s="49"/>
      <c r="K195" s="49"/>
      <c r="L195" s="49"/>
      <c r="M195" s="49"/>
      <c r="N195" s="49"/>
      <c r="O195" s="50"/>
      <c r="P195" s="55" t="s">
        <v>67</v>
      </c>
      <c r="Q195" s="30" t="s">
        <v>283</v>
      </c>
      <c r="R195" s="64"/>
      <c r="S195" s="11"/>
      <c r="T195" s="11"/>
      <c r="U195" s="11"/>
    </row>
    <row r="196" spans="1:21" s="4" customFormat="1" ht="38.25" x14ac:dyDescent="0.25">
      <c r="A196" s="21"/>
      <c r="B196" s="160"/>
      <c r="C196" s="167"/>
      <c r="D196" s="127"/>
      <c r="E196" s="7" t="s">
        <v>97</v>
      </c>
      <c r="F196" s="33"/>
      <c r="G196" s="49" t="s">
        <v>75</v>
      </c>
      <c r="H196" s="49"/>
      <c r="I196" s="49"/>
      <c r="J196" s="49"/>
      <c r="K196" s="49"/>
      <c r="L196" s="49"/>
      <c r="M196" s="49"/>
      <c r="N196" s="49"/>
      <c r="O196" s="50"/>
      <c r="P196" s="55" t="s">
        <v>75</v>
      </c>
      <c r="Q196" s="30" t="s">
        <v>283</v>
      </c>
      <c r="R196" s="6"/>
      <c r="S196" s="11"/>
      <c r="T196" s="11"/>
      <c r="U196" s="11"/>
    </row>
    <row r="197" spans="1:21" s="5" customFormat="1" ht="38.25" x14ac:dyDescent="0.25">
      <c r="A197" s="21"/>
      <c r="B197" s="160"/>
      <c r="C197" s="162" t="s">
        <v>441</v>
      </c>
      <c r="D197" s="123"/>
      <c r="E197" s="16" t="s">
        <v>442</v>
      </c>
      <c r="F197" s="33"/>
      <c r="G197" s="49"/>
      <c r="H197" s="49"/>
      <c r="I197" s="49"/>
      <c r="J197" s="49"/>
      <c r="K197" s="49"/>
      <c r="L197" s="49" t="s">
        <v>451</v>
      </c>
      <c r="M197" s="49" t="s">
        <v>452</v>
      </c>
      <c r="N197" s="49" t="s">
        <v>452</v>
      </c>
      <c r="O197" s="50" t="s">
        <v>453</v>
      </c>
      <c r="P197" s="55" t="s">
        <v>432</v>
      </c>
      <c r="Q197" s="30" t="s">
        <v>283</v>
      </c>
      <c r="R197" s="6"/>
      <c r="S197" s="17"/>
      <c r="T197" s="17"/>
      <c r="U197" s="17"/>
    </row>
    <row r="198" spans="1:21" s="5" customFormat="1" ht="42" customHeight="1" x14ac:dyDescent="0.25">
      <c r="A198" s="21"/>
      <c r="B198" s="160"/>
      <c r="C198" s="163"/>
      <c r="D198" s="124"/>
      <c r="E198" s="16" t="s">
        <v>443</v>
      </c>
      <c r="F198" s="33"/>
      <c r="G198" s="49" t="s">
        <v>67</v>
      </c>
      <c r="H198" s="49"/>
      <c r="I198" s="49"/>
      <c r="J198" s="49"/>
      <c r="K198" s="49"/>
      <c r="L198" s="49"/>
      <c r="M198" s="49"/>
      <c r="N198" s="49"/>
      <c r="O198" s="50"/>
      <c r="P198" s="55" t="s">
        <v>67</v>
      </c>
      <c r="Q198" s="30" t="s">
        <v>283</v>
      </c>
      <c r="R198" s="6"/>
      <c r="S198" s="17"/>
      <c r="T198" s="17"/>
      <c r="U198" s="17"/>
    </row>
    <row r="199" spans="1:21" s="5" customFormat="1" ht="38.25" x14ac:dyDescent="0.25">
      <c r="A199" s="21"/>
      <c r="B199" s="160"/>
      <c r="C199" s="164"/>
      <c r="D199" s="125"/>
      <c r="E199" s="16" t="s">
        <v>444</v>
      </c>
      <c r="F199" s="33"/>
      <c r="G199" s="49"/>
      <c r="H199" s="49"/>
      <c r="I199" s="49" t="s">
        <v>454</v>
      </c>
      <c r="J199" s="49"/>
      <c r="K199" s="49" t="s">
        <v>454</v>
      </c>
      <c r="L199" s="49"/>
      <c r="M199" s="49"/>
      <c r="N199" s="49"/>
      <c r="O199" s="50"/>
      <c r="P199" s="55" t="s">
        <v>433</v>
      </c>
      <c r="Q199" s="30" t="s">
        <v>283</v>
      </c>
      <c r="R199" s="6"/>
      <c r="S199" s="17"/>
      <c r="T199" s="17"/>
      <c r="U199" s="17"/>
    </row>
    <row r="200" spans="1:21" s="4" customFormat="1" ht="38.25" x14ac:dyDescent="0.25">
      <c r="A200" s="21"/>
      <c r="B200" s="160"/>
      <c r="C200" s="167" t="s">
        <v>99</v>
      </c>
      <c r="D200" s="127"/>
      <c r="E200" s="7" t="s">
        <v>100</v>
      </c>
      <c r="F200" s="9"/>
      <c r="G200" s="49" t="s">
        <v>455</v>
      </c>
      <c r="H200" s="49" t="s">
        <v>455</v>
      </c>
      <c r="I200" s="49" t="s">
        <v>456</v>
      </c>
      <c r="J200" s="49" t="s">
        <v>456</v>
      </c>
      <c r="K200" s="49"/>
      <c r="L200" s="49"/>
      <c r="M200" s="49"/>
      <c r="N200" s="49"/>
      <c r="O200" s="50"/>
      <c r="P200" s="55">
        <v>82</v>
      </c>
      <c r="Q200" s="30" t="s">
        <v>283</v>
      </c>
      <c r="R200" s="6"/>
      <c r="S200" s="11"/>
      <c r="T200" s="11"/>
      <c r="U200" s="11"/>
    </row>
    <row r="201" spans="1:21" s="4" customFormat="1" ht="25.5" x14ac:dyDescent="0.25">
      <c r="A201" s="21"/>
      <c r="B201" s="160"/>
      <c r="C201" s="167"/>
      <c r="D201" s="127"/>
      <c r="E201" s="36" t="s">
        <v>101</v>
      </c>
      <c r="F201" s="9"/>
      <c r="G201" s="49"/>
      <c r="H201" s="49" t="s">
        <v>74</v>
      </c>
      <c r="I201" s="49" t="s">
        <v>74</v>
      </c>
      <c r="J201" s="49"/>
      <c r="K201" s="49"/>
      <c r="L201" s="49"/>
      <c r="M201" s="49"/>
      <c r="N201" s="49"/>
      <c r="O201" s="50"/>
      <c r="P201" s="55" t="s">
        <v>76</v>
      </c>
      <c r="Q201" s="30" t="s">
        <v>283</v>
      </c>
      <c r="R201" s="6"/>
      <c r="S201" s="11"/>
      <c r="T201" s="11"/>
      <c r="U201" s="11"/>
    </row>
    <row r="202" spans="1:21" s="4" customFormat="1" ht="25.5" x14ac:dyDescent="0.25">
      <c r="A202" s="21"/>
      <c r="B202" s="160"/>
      <c r="C202" s="167"/>
      <c r="D202" s="127"/>
      <c r="E202" s="36" t="s">
        <v>102</v>
      </c>
      <c r="F202" s="9"/>
      <c r="G202" s="49" t="s">
        <v>74</v>
      </c>
      <c r="H202" s="49" t="s">
        <v>74</v>
      </c>
      <c r="I202" s="49" t="s">
        <v>74</v>
      </c>
      <c r="J202" s="49"/>
      <c r="K202" s="49"/>
      <c r="L202" s="49"/>
      <c r="M202" s="49"/>
      <c r="N202" s="49"/>
      <c r="O202" s="50"/>
      <c r="P202" s="55" t="s">
        <v>434</v>
      </c>
      <c r="Q202" s="30" t="s">
        <v>283</v>
      </c>
      <c r="R202" s="6"/>
      <c r="S202" s="11"/>
      <c r="T202" s="11"/>
      <c r="U202" s="11"/>
    </row>
    <row r="203" spans="1:21" s="4" customFormat="1" ht="39" x14ac:dyDescent="0.25">
      <c r="A203" s="21"/>
      <c r="B203" s="160"/>
      <c r="C203" s="157" t="s">
        <v>103</v>
      </c>
      <c r="D203" s="121"/>
      <c r="E203" s="38" t="s">
        <v>104</v>
      </c>
      <c r="F203" s="9"/>
      <c r="G203" s="49" t="s">
        <v>74</v>
      </c>
      <c r="H203" s="49" t="s">
        <v>76</v>
      </c>
      <c r="I203" s="49" t="s">
        <v>457</v>
      </c>
      <c r="J203" s="49" t="s">
        <v>457</v>
      </c>
      <c r="K203" s="49"/>
      <c r="L203" s="49"/>
      <c r="M203" s="49"/>
      <c r="N203" s="49"/>
      <c r="O203" s="50"/>
      <c r="P203" s="55" t="s">
        <v>435</v>
      </c>
      <c r="Q203" s="30" t="s">
        <v>283</v>
      </c>
      <c r="R203" s="6"/>
      <c r="S203" s="11"/>
      <c r="T203" s="11"/>
      <c r="U203" s="11"/>
    </row>
    <row r="204" spans="1:21" s="4" customFormat="1" ht="41.25" customHeight="1" x14ac:dyDescent="0.25">
      <c r="A204" s="21"/>
      <c r="B204" s="160"/>
      <c r="C204" s="157"/>
      <c r="D204" s="121"/>
      <c r="E204" s="16" t="s">
        <v>105</v>
      </c>
      <c r="F204" s="9"/>
      <c r="G204" s="50" t="s">
        <v>458</v>
      </c>
      <c r="H204" s="50" t="s">
        <v>459</v>
      </c>
      <c r="I204" s="50" t="s">
        <v>459</v>
      </c>
      <c r="J204" s="50" t="s">
        <v>459</v>
      </c>
      <c r="K204" s="50"/>
      <c r="L204" s="50"/>
      <c r="M204" s="50"/>
      <c r="N204" s="50"/>
      <c r="O204" s="50"/>
      <c r="P204" s="55" t="s">
        <v>436</v>
      </c>
      <c r="Q204" s="30" t="s">
        <v>283</v>
      </c>
      <c r="R204" s="6"/>
      <c r="S204" s="11"/>
      <c r="T204" s="11"/>
      <c r="U204" s="11"/>
    </row>
    <row r="205" spans="1:21" s="4" customFormat="1" ht="39" x14ac:dyDescent="0.25">
      <c r="A205" s="21"/>
      <c r="B205" s="160"/>
      <c r="C205" s="157"/>
      <c r="D205" s="121"/>
      <c r="E205" s="38" t="s">
        <v>106</v>
      </c>
      <c r="F205" s="9"/>
      <c r="G205" s="50"/>
      <c r="H205" s="49" t="s">
        <v>74</v>
      </c>
      <c r="I205" s="49"/>
      <c r="J205" s="49"/>
      <c r="K205" s="49" t="s">
        <v>74</v>
      </c>
      <c r="L205" s="50"/>
      <c r="M205" s="50"/>
      <c r="N205" s="50"/>
      <c r="O205" s="50"/>
      <c r="P205" s="55" t="s">
        <v>437</v>
      </c>
      <c r="Q205" s="30" t="s">
        <v>283</v>
      </c>
      <c r="R205" s="6"/>
      <c r="S205" s="11"/>
      <c r="T205" s="11"/>
      <c r="U205" s="11"/>
    </row>
    <row r="206" spans="1:21" s="4" customFormat="1" ht="38.25" x14ac:dyDescent="0.25">
      <c r="A206" s="21"/>
      <c r="B206" s="160"/>
      <c r="C206" s="157"/>
      <c r="D206" s="121"/>
      <c r="E206" s="7" t="s">
        <v>107</v>
      </c>
      <c r="F206" s="9"/>
      <c r="G206" s="50"/>
      <c r="H206" s="50"/>
      <c r="I206" s="50" t="s">
        <v>460</v>
      </c>
      <c r="J206" s="50" t="s">
        <v>460</v>
      </c>
      <c r="K206" s="50"/>
      <c r="L206" s="50"/>
      <c r="M206" s="50"/>
      <c r="N206" s="50"/>
      <c r="O206" s="50"/>
      <c r="P206" s="55" t="s">
        <v>353</v>
      </c>
      <c r="Q206" s="30" t="s">
        <v>283</v>
      </c>
      <c r="R206" s="6"/>
      <c r="S206" s="11"/>
      <c r="T206" s="11"/>
      <c r="U206" s="11"/>
    </row>
    <row r="207" spans="1:21" s="4" customFormat="1" ht="51" x14ac:dyDescent="0.25">
      <c r="A207" s="21"/>
      <c r="B207" s="160" t="s">
        <v>208</v>
      </c>
      <c r="C207" s="162" t="s">
        <v>108</v>
      </c>
      <c r="D207" s="123"/>
      <c r="E207" s="39" t="s">
        <v>109</v>
      </c>
      <c r="F207" s="9"/>
      <c r="G207" s="50" t="s">
        <v>206</v>
      </c>
      <c r="H207" s="50"/>
      <c r="I207" s="50"/>
      <c r="J207" s="50"/>
      <c r="K207" s="50"/>
      <c r="L207" s="50"/>
      <c r="M207" s="50"/>
      <c r="N207" s="50"/>
      <c r="O207" s="50"/>
      <c r="P207" s="55" t="s">
        <v>206</v>
      </c>
      <c r="Q207" s="30" t="s">
        <v>283</v>
      </c>
      <c r="R207" s="6"/>
      <c r="S207" s="11"/>
      <c r="T207" s="11"/>
      <c r="U207" s="11"/>
    </row>
    <row r="208" spans="1:21" s="4" customFormat="1" ht="25.5" x14ac:dyDescent="0.25">
      <c r="A208" s="21"/>
      <c r="B208" s="160"/>
      <c r="C208" s="163"/>
      <c r="D208" s="124"/>
      <c r="E208" s="39" t="s">
        <v>110</v>
      </c>
      <c r="F208" s="9"/>
      <c r="G208" s="50" t="s">
        <v>461</v>
      </c>
      <c r="H208" s="50" t="s">
        <v>461</v>
      </c>
      <c r="I208" s="50" t="s">
        <v>461</v>
      </c>
      <c r="J208" s="50" t="s">
        <v>74</v>
      </c>
      <c r="K208" s="50" t="s">
        <v>462</v>
      </c>
      <c r="L208" s="50"/>
      <c r="M208" s="50"/>
      <c r="N208" s="50"/>
      <c r="O208" s="50"/>
      <c r="P208" s="55" t="s">
        <v>438</v>
      </c>
      <c r="Q208" s="30" t="s">
        <v>283</v>
      </c>
      <c r="R208" s="6"/>
      <c r="S208" s="11"/>
      <c r="T208" s="11"/>
      <c r="U208" s="11"/>
    </row>
    <row r="209" spans="1:21" s="4" customFormat="1" ht="38.25" x14ac:dyDescent="0.25">
      <c r="A209" s="21"/>
      <c r="B209" s="160"/>
      <c r="C209" s="163"/>
      <c r="D209" s="124"/>
      <c r="E209" s="39" t="s">
        <v>111</v>
      </c>
      <c r="F209" s="9"/>
      <c r="G209" s="50"/>
      <c r="H209" s="50" t="s">
        <v>463</v>
      </c>
      <c r="I209" s="50" t="s">
        <v>463</v>
      </c>
      <c r="J209" s="50" t="s">
        <v>463</v>
      </c>
      <c r="K209" s="50" t="s">
        <v>463</v>
      </c>
      <c r="L209" s="50" t="s">
        <v>463</v>
      </c>
      <c r="M209" s="50"/>
      <c r="N209" s="50"/>
      <c r="O209" s="50"/>
      <c r="P209" s="55" t="s">
        <v>439</v>
      </c>
      <c r="Q209" s="30" t="s">
        <v>283</v>
      </c>
      <c r="R209" s="6"/>
      <c r="S209" s="11"/>
      <c r="T209" s="11"/>
      <c r="U209" s="11"/>
    </row>
    <row r="210" spans="1:21" s="4" customFormat="1" ht="51" x14ac:dyDescent="0.25">
      <c r="A210" s="21"/>
      <c r="B210" s="160"/>
      <c r="C210" s="164"/>
      <c r="D210" s="125"/>
      <c r="E210" s="39" t="s">
        <v>112</v>
      </c>
      <c r="F210" s="9"/>
      <c r="G210" s="50"/>
      <c r="H210" s="49" t="s">
        <v>73</v>
      </c>
      <c r="I210" s="49" t="s">
        <v>73</v>
      </c>
      <c r="J210" s="49" t="s">
        <v>73</v>
      </c>
      <c r="K210" s="50"/>
      <c r="L210" s="50"/>
      <c r="M210" s="50"/>
      <c r="N210" s="50"/>
      <c r="O210" s="50"/>
      <c r="P210" s="55" t="s">
        <v>440</v>
      </c>
      <c r="Q210" s="30" t="s">
        <v>283</v>
      </c>
      <c r="R210" s="6"/>
      <c r="S210" s="11"/>
      <c r="T210" s="11"/>
      <c r="U210" s="11"/>
    </row>
    <row r="211" spans="1:21" s="4" customFormat="1" ht="104.25" customHeight="1" x14ac:dyDescent="0.25">
      <c r="A211" s="21"/>
      <c r="B211" s="160"/>
      <c r="C211" s="39" t="s">
        <v>445</v>
      </c>
      <c r="D211" s="39"/>
      <c r="E211" s="39" t="s">
        <v>113</v>
      </c>
      <c r="F211" s="9"/>
      <c r="G211" s="45">
        <v>21.4</v>
      </c>
      <c r="H211" s="45"/>
      <c r="I211" s="45"/>
      <c r="J211" s="45"/>
      <c r="K211" s="45"/>
      <c r="L211" s="45"/>
      <c r="M211" s="45"/>
      <c r="N211" s="45"/>
      <c r="O211" s="45"/>
      <c r="P211" s="29">
        <f t="shared" si="14"/>
        <v>21.4</v>
      </c>
      <c r="Q211" s="30" t="s">
        <v>114</v>
      </c>
      <c r="R211" s="6"/>
      <c r="S211" s="29">
        <f t="shared" ref="S211:S308" si="16">SUM(J211:R211)</f>
        <v>21.4</v>
      </c>
      <c r="T211" s="11"/>
      <c r="U211" s="11"/>
    </row>
    <row r="212" spans="1:21" s="4" customFormat="1" ht="105.75" customHeight="1" x14ac:dyDescent="0.25">
      <c r="A212" s="21"/>
      <c r="B212" s="160"/>
      <c r="C212" s="39"/>
      <c r="D212" s="39"/>
      <c r="E212" s="39" t="s">
        <v>115</v>
      </c>
      <c r="F212" s="9"/>
      <c r="G212" s="45"/>
      <c r="H212" s="45">
        <v>15.1</v>
      </c>
      <c r="I212" s="45"/>
      <c r="J212" s="45"/>
      <c r="K212" s="45"/>
      <c r="L212" s="45"/>
      <c r="M212" s="45"/>
      <c r="N212" s="45"/>
      <c r="O212" s="45"/>
      <c r="P212" s="29">
        <f t="shared" si="14"/>
        <v>15.1</v>
      </c>
      <c r="Q212" s="30" t="s">
        <v>114</v>
      </c>
      <c r="R212" s="6"/>
      <c r="S212" s="29">
        <f t="shared" si="16"/>
        <v>15.1</v>
      </c>
      <c r="T212" s="11"/>
      <c r="U212" s="11"/>
    </row>
    <row r="213" spans="1:21" s="4" customFormat="1" ht="105.75" customHeight="1" x14ac:dyDescent="0.25">
      <c r="A213" s="21"/>
      <c r="B213" s="160"/>
      <c r="C213" s="39"/>
      <c r="D213" s="39"/>
      <c r="E213" s="39" t="s">
        <v>116</v>
      </c>
      <c r="F213" s="9"/>
      <c r="G213" s="45"/>
      <c r="H213" s="45">
        <v>49.1</v>
      </c>
      <c r="I213" s="45"/>
      <c r="J213" s="45"/>
      <c r="K213" s="45"/>
      <c r="L213" s="45"/>
      <c r="M213" s="45"/>
      <c r="N213" s="45"/>
      <c r="O213" s="45"/>
      <c r="P213" s="29">
        <f t="shared" si="14"/>
        <v>49.1</v>
      </c>
      <c r="Q213" s="30" t="s">
        <v>114</v>
      </c>
      <c r="R213" s="6"/>
      <c r="S213" s="29">
        <f t="shared" si="16"/>
        <v>49.1</v>
      </c>
      <c r="T213" s="11"/>
      <c r="U213" s="11"/>
    </row>
    <row r="214" spans="1:21" s="4" customFormat="1" ht="114.75" x14ac:dyDescent="0.25">
      <c r="A214" s="21"/>
      <c r="B214" s="160"/>
      <c r="C214" s="39"/>
      <c r="D214" s="39"/>
      <c r="E214" s="39" t="s">
        <v>117</v>
      </c>
      <c r="F214" s="9"/>
      <c r="G214" s="28"/>
      <c r="H214" s="28">
        <v>9</v>
      </c>
      <c r="I214" s="28"/>
      <c r="J214" s="28"/>
      <c r="K214" s="28"/>
      <c r="L214" s="28"/>
      <c r="M214" s="28"/>
      <c r="N214" s="28"/>
      <c r="O214" s="28"/>
      <c r="P214" s="29">
        <f t="shared" si="14"/>
        <v>9</v>
      </c>
      <c r="Q214" s="30" t="s">
        <v>114</v>
      </c>
      <c r="R214" s="6"/>
      <c r="S214" s="29">
        <f t="shared" si="16"/>
        <v>9</v>
      </c>
      <c r="T214" s="11"/>
      <c r="U214" s="11"/>
    </row>
    <row r="215" spans="1:21" s="4" customFormat="1" ht="114.75" x14ac:dyDescent="0.25">
      <c r="A215" s="21"/>
      <c r="B215" s="160"/>
      <c r="C215" s="39"/>
      <c r="D215" s="39"/>
      <c r="E215" s="39" t="s">
        <v>118</v>
      </c>
      <c r="F215" s="9"/>
      <c r="G215" s="28"/>
      <c r="H215" s="28">
        <v>33</v>
      </c>
      <c r="I215" s="28">
        <v>38.1</v>
      </c>
      <c r="J215" s="28"/>
      <c r="K215" s="28"/>
      <c r="L215" s="28"/>
      <c r="M215" s="28"/>
      <c r="N215" s="28"/>
      <c r="O215" s="28"/>
      <c r="P215" s="29">
        <f t="shared" si="14"/>
        <v>71.099999999999994</v>
      </c>
      <c r="Q215" s="30" t="s">
        <v>114</v>
      </c>
      <c r="R215" s="6"/>
      <c r="S215" s="29">
        <f t="shared" si="16"/>
        <v>71.099999999999994</v>
      </c>
      <c r="T215" s="11"/>
      <c r="U215" s="11"/>
    </row>
    <row r="216" spans="1:21" s="4" customFormat="1" ht="105" customHeight="1" x14ac:dyDescent="0.25">
      <c r="A216" s="21"/>
      <c r="B216" s="160"/>
      <c r="C216" s="39"/>
      <c r="D216" s="39"/>
      <c r="E216" s="39" t="s">
        <v>119</v>
      </c>
      <c r="F216" s="9"/>
      <c r="G216" s="28"/>
      <c r="H216" s="28"/>
      <c r="I216" s="28">
        <v>21.4</v>
      </c>
      <c r="J216" s="28"/>
      <c r="K216" s="28"/>
      <c r="L216" s="28"/>
      <c r="M216" s="28"/>
      <c r="N216" s="28"/>
      <c r="O216" s="28"/>
      <c r="P216" s="29">
        <f t="shared" si="14"/>
        <v>21.4</v>
      </c>
      <c r="Q216" s="30" t="s">
        <v>114</v>
      </c>
      <c r="R216" s="6"/>
      <c r="S216" s="29">
        <f t="shared" si="16"/>
        <v>21.4</v>
      </c>
      <c r="T216" s="11"/>
      <c r="U216" s="11"/>
    </row>
    <row r="217" spans="1:21" s="4" customFormat="1" ht="102.75" customHeight="1" x14ac:dyDescent="0.25">
      <c r="A217" s="21"/>
      <c r="B217" s="160"/>
      <c r="C217" s="39"/>
      <c r="D217" s="39"/>
      <c r="E217" s="39" t="s">
        <v>120</v>
      </c>
      <c r="F217" s="9"/>
      <c r="G217" s="28"/>
      <c r="H217" s="28"/>
      <c r="I217" s="28">
        <v>25.7</v>
      </c>
      <c r="J217" s="28"/>
      <c r="K217" s="28"/>
      <c r="L217" s="28"/>
      <c r="M217" s="28"/>
      <c r="N217" s="28"/>
      <c r="O217" s="28"/>
      <c r="P217" s="29">
        <f t="shared" si="14"/>
        <v>25.7</v>
      </c>
      <c r="Q217" s="30" t="s">
        <v>114</v>
      </c>
      <c r="R217" s="6"/>
      <c r="S217" s="29">
        <f t="shared" si="16"/>
        <v>25.7</v>
      </c>
      <c r="T217" s="11"/>
      <c r="U217" s="11"/>
    </row>
    <row r="218" spans="1:21" s="4" customFormat="1" ht="114.75" x14ac:dyDescent="0.25">
      <c r="A218" s="21"/>
      <c r="B218" s="160"/>
      <c r="C218" s="39"/>
      <c r="D218" s="39"/>
      <c r="E218" s="39" t="s">
        <v>121</v>
      </c>
      <c r="F218" s="9"/>
      <c r="G218" s="28"/>
      <c r="H218" s="28"/>
      <c r="I218" s="28">
        <v>19.600000000000001</v>
      </c>
      <c r="J218" s="28">
        <v>29.3</v>
      </c>
      <c r="K218" s="28"/>
      <c r="L218" s="28"/>
      <c r="M218" s="28"/>
      <c r="N218" s="28"/>
      <c r="O218" s="28"/>
      <c r="P218" s="29">
        <f t="shared" si="14"/>
        <v>48.900000000000006</v>
      </c>
      <c r="Q218" s="30" t="s">
        <v>114</v>
      </c>
      <c r="R218" s="6"/>
      <c r="S218" s="29">
        <f t="shared" si="16"/>
        <v>78.2</v>
      </c>
      <c r="T218" s="11"/>
      <c r="U218" s="11"/>
    </row>
    <row r="219" spans="1:21" s="4" customFormat="1" ht="114.75" x14ac:dyDescent="0.25">
      <c r="A219" s="21"/>
      <c r="B219" s="160"/>
      <c r="C219" s="39"/>
      <c r="D219" s="39"/>
      <c r="E219" s="39" t="s">
        <v>122</v>
      </c>
      <c r="F219" s="9"/>
      <c r="G219" s="28"/>
      <c r="H219" s="28"/>
      <c r="I219" s="28">
        <v>15.2</v>
      </c>
      <c r="J219" s="28">
        <v>23</v>
      </c>
      <c r="K219" s="28"/>
      <c r="L219" s="28"/>
      <c r="M219" s="28"/>
      <c r="N219" s="28"/>
      <c r="O219" s="28"/>
      <c r="P219" s="29">
        <f t="shared" si="14"/>
        <v>38.200000000000003</v>
      </c>
      <c r="Q219" s="30" t="s">
        <v>114</v>
      </c>
      <c r="R219" s="6"/>
      <c r="S219" s="29">
        <f t="shared" si="16"/>
        <v>61.2</v>
      </c>
      <c r="T219" s="11"/>
      <c r="U219" s="11"/>
    </row>
    <row r="220" spans="1:21" s="4" customFormat="1" ht="114.75" x14ac:dyDescent="0.25">
      <c r="A220" s="21"/>
      <c r="B220" s="160"/>
      <c r="C220" s="39"/>
      <c r="D220" s="39"/>
      <c r="E220" s="39" t="s">
        <v>123</v>
      </c>
      <c r="F220" s="9"/>
      <c r="G220" s="28"/>
      <c r="H220" s="28"/>
      <c r="I220" s="28">
        <v>11.3</v>
      </c>
      <c r="J220" s="28">
        <v>17</v>
      </c>
      <c r="K220" s="28"/>
      <c r="L220" s="28"/>
      <c r="M220" s="28"/>
      <c r="N220" s="28"/>
      <c r="O220" s="28"/>
      <c r="P220" s="29">
        <f t="shared" si="14"/>
        <v>28.3</v>
      </c>
      <c r="Q220" s="30" t="s">
        <v>114</v>
      </c>
      <c r="R220" s="6"/>
      <c r="S220" s="29">
        <f t="shared" si="16"/>
        <v>45.3</v>
      </c>
      <c r="T220" s="11"/>
      <c r="U220" s="11"/>
    </row>
    <row r="221" spans="1:21" s="4" customFormat="1" ht="103.5" customHeight="1" x14ac:dyDescent="0.25">
      <c r="A221" s="21"/>
      <c r="B221" s="160"/>
      <c r="C221" s="39"/>
      <c r="D221" s="39"/>
      <c r="E221" s="39" t="s">
        <v>124</v>
      </c>
      <c r="F221" s="9"/>
      <c r="G221" s="28"/>
      <c r="H221" s="28"/>
      <c r="I221" s="28">
        <v>13.7</v>
      </c>
      <c r="J221" s="28">
        <v>20.5</v>
      </c>
      <c r="K221" s="28"/>
      <c r="L221" s="28"/>
      <c r="M221" s="28"/>
      <c r="N221" s="28"/>
      <c r="O221" s="28"/>
      <c r="P221" s="29">
        <f t="shared" si="14"/>
        <v>34.200000000000003</v>
      </c>
      <c r="Q221" s="30" t="s">
        <v>114</v>
      </c>
      <c r="R221" s="6"/>
      <c r="S221" s="29">
        <f t="shared" si="16"/>
        <v>54.7</v>
      </c>
      <c r="T221" s="11"/>
      <c r="U221" s="11"/>
    </row>
    <row r="222" spans="1:21" s="4" customFormat="1" ht="104.25" customHeight="1" x14ac:dyDescent="0.25">
      <c r="A222" s="21"/>
      <c r="B222" s="160"/>
      <c r="C222" s="39"/>
      <c r="D222" s="39"/>
      <c r="E222" s="39" t="s">
        <v>125</v>
      </c>
      <c r="F222" s="9"/>
      <c r="G222" s="28"/>
      <c r="H222" s="28"/>
      <c r="I222" s="28">
        <v>14.3</v>
      </c>
      <c r="J222" s="28">
        <v>21.4</v>
      </c>
      <c r="K222" s="28"/>
      <c r="L222" s="28"/>
      <c r="M222" s="28"/>
      <c r="N222" s="28"/>
      <c r="O222" s="28"/>
      <c r="P222" s="29">
        <f t="shared" si="14"/>
        <v>35.700000000000003</v>
      </c>
      <c r="Q222" s="30" t="s">
        <v>114</v>
      </c>
      <c r="R222" s="6"/>
      <c r="S222" s="29">
        <f t="shared" si="16"/>
        <v>57.1</v>
      </c>
      <c r="T222" s="11"/>
      <c r="U222" s="11"/>
    </row>
    <row r="223" spans="1:21" s="4" customFormat="1" ht="103.5" customHeight="1" x14ac:dyDescent="0.25">
      <c r="A223" s="21"/>
      <c r="B223" s="160"/>
      <c r="C223" s="39"/>
      <c r="D223" s="39"/>
      <c r="E223" s="39" t="s">
        <v>126</v>
      </c>
      <c r="F223" s="9"/>
      <c r="G223" s="28"/>
      <c r="H223" s="28"/>
      <c r="I223" s="28">
        <v>55.1</v>
      </c>
      <c r="J223" s="28">
        <v>127.5</v>
      </c>
      <c r="K223" s="28"/>
      <c r="L223" s="28"/>
      <c r="M223" s="28"/>
      <c r="N223" s="28"/>
      <c r="O223" s="28"/>
      <c r="P223" s="29">
        <f t="shared" si="14"/>
        <v>182.6</v>
      </c>
      <c r="Q223" s="30" t="s">
        <v>114</v>
      </c>
      <c r="R223" s="6"/>
      <c r="S223" s="29">
        <f t="shared" si="16"/>
        <v>310.10000000000002</v>
      </c>
      <c r="T223" s="11"/>
      <c r="U223" s="11"/>
    </row>
    <row r="224" spans="1:21" s="4" customFormat="1" ht="114.75" x14ac:dyDescent="0.25">
      <c r="A224" s="21"/>
      <c r="B224" s="160"/>
      <c r="C224" s="39"/>
      <c r="D224" s="39"/>
      <c r="E224" s="39" t="s">
        <v>127</v>
      </c>
      <c r="F224" s="9"/>
      <c r="G224" s="28"/>
      <c r="H224" s="28"/>
      <c r="I224" s="28">
        <v>12.5</v>
      </c>
      <c r="J224" s="28">
        <v>50.5</v>
      </c>
      <c r="K224" s="28"/>
      <c r="L224" s="28"/>
      <c r="M224" s="28"/>
      <c r="N224" s="28"/>
      <c r="O224" s="28"/>
      <c r="P224" s="29">
        <f t="shared" si="14"/>
        <v>63</v>
      </c>
      <c r="Q224" s="30" t="s">
        <v>114</v>
      </c>
      <c r="R224" s="6"/>
      <c r="S224" s="29">
        <f t="shared" si="16"/>
        <v>113.5</v>
      </c>
      <c r="T224" s="11"/>
      <c r="U224" s="11"/>
    </row>
    <row r="225" spans="1:21" s="4" customFormat="1" ht="114.75" x14ac:dyDescent="0.25">
      <c r="A225" s="21"/>
      <c r="B225" s="160"/>
      <c r="C225" s="39"/>
      <c r="D225" s="39"/>
      <c r="E225" s="39" t="s">
        <v>128</v>
      </c>
      <c r="F225" s="9"/>
      <c r="G225" s="28"/>
      <c r="H225" s="28"/>
      <c r="I225" s="28">
        <v>12.8</v>
      </c>
      <c r="J225" s="28">
        <v>18.600000000000001</v>
      </c>
      <c r="K225" s="28"/>
      <c r="L225" s="28"/>
      <c r="M225" s="28"/>
      <c r="N225" s="28"/>
      <c r="O225" s="28"/>
      <c r="P225" s="29">
        <f t="shared" si="14"/>
        <v>31.400000000000002</v>
      </c>
      <c r="Q225" s="30" t="s">
        <v>114</v>
      </c>
      <c r="R225" s="6"/>
      <c r="S225" s="29">
        <f t="shared" si="16"/>
        <v>50</v>
      </c>
      <c r="T225" s="11"/>
      <c r="U225" s="11"/>
    </row>
    <row r="226" spans="1:21" s="4" customFormat="1" ht="114.75" x14ac:dyDescent="0.25">
      <c r="A226" s="21"/>
      <c r="B226" s="160"/>
      <c r="C226" s="39"/>
      <c r="D226" s="39"/>
      <c r="E226" s="39" t="s">
        <v>129</v>
      </c>
      <c r="F226" s="9"/>
      <c r="G226" s="28"/>
      <c r="H226" s="28"/>
      <c r="I226" s="28">
        <v>10.6</v>
      </c>
      <c r="J226" s="28"/>
      <c r="K226" s="28"/>
      <c r="L226" s="28"/>
      <c r="M226" s="28"/>
      <c r="N226" s="28"/>
      <c r="O226" s="28"/>
      <c r="P226" s="29">
        <f t="shared" si="14"/>
        <v>10.6</v>
      </c>
      <c r="Q226" s="30" t="s">
        <v>114</v>
      </c>
      <c r="R226" s="6"/>
      <c r="S226" s="29">
        <f t="shared" si="16"/>
        <v>10.6</v>
      </c>
      <c r="T226" s="11"/>
      <c r="U226" s="11"/>
    </row>
    <row r="227" spans="1:21" s="4" customFormat="1" ht="102.75" customHeight="1" x14ac:dyDescent="0.25">
      <c r="A227" s="21"/>
      <c r="B227" s="160"/>
      <c r="C227" s="39"/>
      <c r="D227" s="39"/>
      <c r="E227" s="39" t="s">
        <v>130</v>
      </c>
      <c r="F227" s="9"/>
      <c r="G227" s="28"/>
      <c r="H227" s="28"/>
      <c r="I227" s="28"/>
      <c r="J227" s="28">
        <v>22.4</v>
      </c>
      <c r="K227" s="28"/>
      <c r="L227" s="28"/>
      <c r="M227" s="28"/>
      <c r="N227" s="28"/>
      <c r="O227" s="28"/>
      <c r="P227" s="29">
        <f t="shared" si="14"/>
        <v>22.4</v>
      </c>
      <c r="Q227" s="30" t="s">
        <v>114</v>
      </c>
      <c r="R227" s="6"/>
      <c r="S227" s="29">
        <f t="shared" si="16"/>
        <v>44.8</v>
      </c>
      <c r="T227" s="11"/>
      <c r="U227" s="11"/>
    </row>
    <row r="228" spans="1:21" s="4" customFormat="1" ht="104.25" customHeight="1" x14ac:dyDescent="0.25">
      <c r="A228" s="21"/>
      <c r="B228" s="160"/>
      <c r="C228" s="39"/>
      <c r="D228" s="39"/>
      <c r="E228" s="39" t="s">
        <v>131</v>
      </c>
      <c r="F228" s="9"/>
      <c r="G228" s="28"/>
      <c r="H228" s="28"/>
      <c r="I228" s="28"/>
      <c r="J228" s="28"/>
      <c r="K228" s="28">
        <v>151.6</v>
      </c>
      <c r="L228" s="28"/>
      <c r="M228" s="28"/>
      <c r="N228" s="28"/>
      <c r="O228" s="28"/>
      <c r="P228" s="29">
        <f t="shared" si="14"/>
        <v>151.6</v>
      </c>
      <c r="Q228" s="30" t="s">
        <v>114</v>
      </c>
      <c r="R228" s="6"/>
      <c r="S228" s="29">
        <f t="shared" si="16"/>
        <v>303.2</v>
      </c>
      <c r="T228" s="11"/>
      <c r="U228" s="11"/>
    </row>
    <row r="229" spans="1:21" s="4" customFormat="1" ht="103.5" customHeight="1" x14ac:dyDescent="0.25">
      <c r="A229" s="21"/>
      <c r="B229" s="160"/>
      <c r="C229" s="39"/>
      <c r="D229" s="39"/>
      <c r="E229" s="39" t="s">
        <v>132</v>
      </c>
      <c r="F229" s="9"/>
      <c r="G229" s="28"/>
      <c r="H229" s="28"/>
      <c r="I229" s="28"/>
      <c r="J229" s="28"/>
      <c r="K229" s="28">
        <v>100.8</v>
      </c>
      <c r="L229" s="28"/>
      <c r="M229" s="28"/>
      <c r="N229" s="28"/>
      <c r="O229" s="28"/>
      <c r="P229" s="29">
        <f t="shared" si="14"/>
        <v>100.8</v>
      </c>
      <c r="Q229" s="30" t="s">
        <v>114</v>
      </c>
      <c r="R229" s="6"/>
      <c r="S229" s="29">
        <f t="shared" si="16"/>
        <v>201.6</v>
      </c>
      <c r="T229" s="11"/>
      <c r="U229" s="11"/>
    </row>
    <row r="230" spans="1:21" s="4" customFormat="1" ht="114.75" x14ac:dyDescent="0.25">
      <c r="A230" s="21"/>
      <c r="B230" s="160"/>
      <c r="C230" s="39"/>
      <c r="D230" s="39"/>
      <c r="E230" s="39" t="s">
        <v>133</v>
      </c>
      <c r="F230" s="9"/>
      <c r="G230" s="28"/>
      <c r="H230" s="28"/>
      <c r="I230" s="28"/>
      <c r="J230" s="28"/>
      <c r="K230" s="28">
        <v>539</v>
      </c>
      <c r="L230" s="28"/>
      <c r="M230" s="28"/>
      <c r="N230" s="28"/>
      <c r="O230" s="28"/>
      <c r="P230" s="29">
        <f t="shared" si="14"/>
        <v>539</v>
      </c>
      <c r="Q230" s="30" t="s">
        <v>114</v>
      </c>
      <c r="R230" s="6"/>
      <c r="S230" s="29">
        <f t="shared" si="16"/>
        <v>1078</v>
      </c>
      <c r="T230" s="11"/>
      <c r="U230" s="11"/>
    </row>
    <row r="231" spans="1:21" s="4" customFormat="1" ht="114.75" x14ac:dyDescent="0.25">
      <c r="A231" s="21"/>
      <c r="B231" s="160"/>
      <c r="C231" s="39"/>
      <c r="D231" s="39"/>
      <c r="E231" s="39" t="s">
        <v>134</v>
      </c>
      <c r="F231" s="9"/>
      <c r="G231" s="28"/>
      <c r="H231" s="28"/>
      <c r="I231" s="28"/>
      <c r="J231" s="28"/>
      <c r="K231" s="28">
        <v>82.6</v>
      </c>
      <c r="L231" s="28"/>
      <c r="M231" s="28"/>
      <c r="N231" s="28"/>
      <c r="O231" s="28"/>
      <c r="P231" s="29">
        <f t="shared" si="14"/>
        <v>82.6</v>
      </c>
      <c r="Q231" s="30" t="s">
        <v>114</v>
      </c>
      <c r="R231" s="6"/>
      <c r="S231" s="29">
        <f t="shared" si="16"/>
        <v>165.2</v>
      </c>
      <c r="T231" s="11"/>
      <c r="U231" s="11"/>
    </row>
    <row r="232" spans="1:21" s="4" customFormat="1" ht="114.75" x14ac:dyDescent="0.25">
      <c r="A232" s="21"/>
      <c r="B232" s="160"/>
      <c r="C232" s="39"/>
      <c r="D232" s="39"/>
      <c r="E232" s="39" t="s">
        <v>135</v>
      </c>
      <c r="F232" s="9"/>
      <c r="G232" s="28"/>
      <c r="H232" s="28"/>
      <c r="I232" s="28"/>
      <c r="J232" s="28"/>
      <c r="K232" s="28">
        <v>104.3</v>
      </c>
      <c r="L232" s="28"/>
      <c r="M232" s="28"/>
      <c r="N232" s="28"/>
      <c r="O232" s="28"/>
      <c r="P232" s="29">
        <f t="shared" si="14"/>
        <v>104.3</v>
      </c>
      <c r="Q232" s="30" t="s">
        <v>114</v>
      </c>
      <c r="R232" s="6"/>
      <c r="S232" s="29">
        <f t="shared" si="16"/>
        <v>208.6</v>
      </c>
      <c r="T232" s="11"/>
      <c r="U232" s="11"/>
    </row>
    <row r="233" spans="1:21" s="4" customFormat="1" ht="114.75" x14ac:dyDescent="0.25">
      <c r="A233" s="21"/>
      <c r="B233" s="160"/>
      <c r="C233" s="39"/>
      <c r="D233" s="39"/>
      <c r="E233" s="39" t="s">
        <v>136</v>
      </c>
      <c r="F233" s="9"/>
      <c r="G233" s="28"/>
      <c r="H233" s="28"/>
      <c r="I233" s="28"/>
      <c r="J233" s="28"/>
      <c r="K233" s="28">
        <v>19.8</v>
      </c>
      <c r="L233" s="28"/>
      <c r="M233" s="28"/>
      <c r="N233" s="28"/>
      <c r="O233" s="28"/>
      <c r="P233" s="29">
        <f t="shared" si="14"/>
        <v>19.8</v>
      </c>
      <c r="Q233" s="30" t="s">
        <v>114</v>
      </c>
      <c r="R233" s="6"/>
      <c r="S233" s="29">
        <f t="shared" si="16"/>
        <v>39.6</v>
      </c>
      <c r="T233" s="11"/>
      <c r="U233" s="11"/>
    </row>
    <row r="234" spans="1:21" s="4" customFormat="1" ht="104.25" customHeight="1" x14ac:dyDescent="0.25">
      <c r="A234" s="21"/>
      <c r="B234" s="160"/>
      <c r="C234" s="39"/>
      <c r="D234" s="39"/>
      <c r="E234" s="39" t="s">
        <v>137</v>
      </c>
      <c r="F234" s="9"/>
      <c r="G234" s="28"/>
      <c r="H234" s="28"/>
      <c r="I234" s="28"/>
      <c r="J234" s="28"/>
      <c r="K234" s="28">
        <v>517.5</v>
      </c>
      <c r="L234" s="28"/>
      <c r="M234" s="28"/>
      <c r="N234" s="28"/>
      <c r="O234" s="28"/>
      <c r="P234" s="29">
        <f t="shared" si="14"/>
        <v>517.5</v>
      </c>
      <c r="Q234" s="30" t="s">
        <v>114</v>
      </c>
      <c r="R234" s="6"/>
      <c r="S234" s="29">
        <f t="shared" si="16"/>
        <v>1035</v>
      </c>
      <c r="T234" s="11"/>
      <c r="U234" s="11"/>
    </row>
    <row r="235" spans="1:21" s="4" customFormat="1" ht="103.5" customHeight="1" x14ac:dyDescent="0.25">
      <c r="A235" s="21"/>
      <c r="B235" s="160"/>
      <c r="C235" s="39"/>
      <c r="D235" s="39"/>
      <c r="E235" s="39" t="s">
        <v>138</v>
      </c>
      <c r="F235" s="9"/>
      <c r="G235" s="28">
        <v>200</v>
      </c>
      <c r="H235" s="28">
        <v>250</v>
      </c>
      <c r="I235" s="28"/>
      <c r="J235" s="28"/>
      <c r="K235" s="28"/>
      <c r="L235" s="28"/>
      <c r="M235" s="28"/>
      <c r="N235" s="28"/>
      <c r="O235" s="28"/>
      <c r="P235" s="29">
        <f t="shared" si="14"/>
        <v>450</v>
      </c>
      <c r="Q235" s="30" t="s">
        <v>114</v>
      </c>
      <c r="R235" s="6"/>
      <c r="S235" s="29">
        <f t="shared" si="16"/>
        <v>450</v>
      </c>
      <c r="T235" s="11"/>
      <c r="U235" s="11"/>
    </row>
    <row r="236" spans="1:21" s="4" customFormat="1" ht="114.75" x14ac:dyDescent="0.25">
      <c r="A236" s="21"/>
      <c r="B236" s="160"/>
      <c r="C236" s="39"/>
      <c r="D236" s="39"/>
      <c r="E236" s="39" t="s">
        <v>139</v>
      </c>
      <c r="F236" s="9"/>
      <c r="G236" s="28">
        <v>11.8</v>
      </c>
      <c r="H236" s="28"/>
      <c r="I236" s="28"/>
      <c r="J236" s="28"/>
      <c r="K236" s="28"/>
      <c r="L236" s="28"/>
      <c r="M236" s="28"/>
      <c r="N236" s="28"/>
      <c r="O236" s="28"/>
      <c r="P236" s="29">
        <f t="shared" si="14"/>
        <v>11.8</v>
      </c>
      <c r="Q236" s="30" t="s">
        <v>114</v>
      </c>
      <c r="R236" s="6"/>
      <c r="S236" s="29">
        <f t="shared" si="16"/>
        <v>11.8</v>
      </c>
      <c r="T236" s="11"/>
      <c r="U236" s="11"/>
    </row>
    <row r="237" spans="1:21" s="4" customFormat="1" ht="114.75" x14ac:dyDescent="0.25">
      <c r="A237" s="21"/>
      <c r="B237" s="160"/>
      <c r="C237" s="39"/>
      <c r="D237" s="39"/>
      <c r="E237" s="39" t="s">
        <v>140</v>
      </c>
      <c r="F237" s="9"/>
      <c r="G237" s="28">
        <v>22.5</v>
      </c>
      <c r="H237" s="28"/>
      <c r="I237" s="28"/>
      <c r="J237" s="28"/>
      <c r="K237" s="28"/>
      <c r="L237" s="28"/>
      <c r="M237" s="28"/>
      <c r="N237" s="28"/>
      <c r="O237" s="28"/>
      <c r="P237" s="29">
        <f t="shared" si="14"/>
        <v>22.5</v>
      </c>
      <c r="Q237" s="30" t="s">
        <v>114</v>
      </c>
      <c r="R237" s="6"/>
      <c r="S237" s="29">
        <f t="shared" si="16"/>
        <v>22.5</v>
      </c>
      <c r="T237" s="11"/>
      <c r="U237" s="11"/>
    </row>
    <row r="238" spans="1:21" s="4" customFormat="1" ht="114.75" x14ac:dyDescent="0.25">
      <c r="A238" s="21"/>
      <c r="B238" s="160"/>
      <c r="C238" s="39"/>
      <c r="D238" s="39"/>
      <c r="E238" s="39" t="s">
        <v>141</v>
      </c>
      <c r="F238" s="9"/>
      <c r="G238" s="28">
        <v>25.3</v>
      </c>
      <c r="H238" s="28"/>
      <c r="I238" s="28"/>
      <c r="J238" s="28"/>
      <c r="K238" s="28"/>
      <c r="L238" s="28"/>
      <c r="M238" s="28"/>
      <c r="N238" s="28"/>
      <c r="O238" s="28"/>
      <c r="P238" s="29">
        <f t="shared" si="14"/>
        <v>25.3</v>
      </c>
      <c r="Q238" s="30" t="s">
        <v>114</v>
      </c>
      <c r="R238" s="6"/>
      <c r="S238" s="29">
        <f t="shared" si="16"/>
        <v>25.3</v>
      </c>
      <c r="T238" s="11"/>
      <c r="U238" s="11"/>
    </row>
    <row r="239" spans="1:21" s="4" customFormat="1" ht="114.75" x14ac:dyDescent="0.25">
      <c r="A239" s="21"/>
      <c r="B239" s="160"/>
      <c r="C239" s="39"/>
      <c r="D239" s="39"/>
      <c r="E239" s="39" t="s">
        <v>142</v>
      </c>
      <c r="F239" s="9"/>
      <c r="G239" s="28"/>
      <c r="H239" s="28">
        <v>14.4</v>
      </c>
      <c r="I239" s="28"/>
      <c r="J239" s="28"/>
      <c r="K239" s="28"/>
      <c r="L239" s="28"/>
      <c r="M239" s="28"/>
      <c r="N239" s="28"/>
      <c r="O239" s="28"/>
      <c r="P239" s="29">
        <f t="shared" si="14"/>
        <v>14.4</v>
      </c>
      <c r="Q239" s="30" t="s">
        <v>114</v>
      </c>
      <c r="R239" s="6"/>
      <c r="S239" s="29">
        <f t="shared" si="16"/>
        <v>14.4</v>
      </c>
      <c r="T239" s="11"/>
      <c r="U239" s="11"/>
    </row>
    <row r="240" spans="1:21" s="4" customFormat="1" ht="102.75" customHeight="1" x14ac:dyDescent="0.25">
      <c r="A240" s="21"/>
      <c r="B240" s="160"/>
      <c r="C240" s="39"/>
      <c r="D240" s="39"/>
      <c r="E240" s="39" t="s">
        <v>143</v>
      </c>
      <c r="F240" s="9"/>
      <c r="G240" s="28"/>
      <c r="H240" s="28">
        <v>9.5</v>
      </c>
      <c r="I240" s="28"/>
      <c r="J240" s="28"/>
      <c r="K240" s="28"/>
      <c r="L240" s="28"/>
      <c r="M240" s="28"/>
      <c r="N240" s="28"/>
      <c r="O240" s="28"/>
      <c r="P240" s="29">
        <f t="shared" si="14"/>
        <v>9.5</v>
      </c>
      <c r="Q240" s="30" t="s">
        <v>114</v>
      </c>
      <c r="R240" s="6"/>
      <c r="S240" s="29">
        <f t="shared" si="16"/>
        <v>9.5</v>
      </c>
      <c r="T240" s="11"/>
      <c r="U240" s="11"/>
    </row>
    <row r="241" spans="1:21" s="4" customFormat="1" ht="102.75" customHeight="1" x14ac:dyDescent="0.25">
      <c r="A241" s="21"/>
      <c r="B241" s="160"/>
      <c r="C241" s="39"/>
      <c r="D241" s="39"/>
      <c r="E241" s="39" t="s">
        <v>144</v>
      </c>
      <c r="F241" s="9"/>
      <c r="G241" s="28">
        <v>7.6</v>
      </c>
      <c r="H241" s="28"/>
      <c r="I241" s="28"/>
      <c r="J241" s="28"/>
      <c r="K241" s="28"/>
      <c r="L241" s="28"/>
      <c r="M241" s="28"/>
      <c r="N241" s="28"/>
      <c r="O241" s="28"/>
      <c r="P241" s="29">
        <f t="shared" si="14"/>
        <v>7.6</v>
      </c>
      <c r="Q241" s="30" t="s">
        <v>114</v>
      </c>
      <c r="R241" s="6"/>
      <c r="S241" s="29">
        <f t="shared" si="16"/>
        <v>7.6</v>
      </c>
      <c r="T241" s="11"/>
      <c r="U241" s="11"/>
    </row>
    <row r="242" spans="1:21" s="4" customFormat="1" ht="114.75" x14ac:dyDescent="0.25">
      <c r="A242" s="21"/>
      <c r="B242" s="160"/>
      <c r="C242" s="39"/>
      <c r="D242" s="39"/>
      <c r="E242" s="39" t="s">
        <v>145</v>
      </c>
      <c r="F242" s="9"/>
      <c r="G242" s="28">
        <v>7.5</v>
      </c>
      <c r="H242" s="28">
        <v>5.5</v>
      </c>
      <c r="I242" s="28"/>
      <c r="J242" s="28"/>
      <c r="K242" s="28"/>
      <c r="L242" s="28"/>
      <c r="M242" s="28"/>
      <c r="N242" s="28"/>
      <c r="O242" s="28"/>
      <c r="P242" s="29">
        <f t="shared" si="14"/>
        <v>13</v>
      </c>
      <c r="Q242" s="30" t="s">
        <v>114</v>
      </c>
      <c r="R242" s="6"/>
      <c r="S242" s="29">
        <f t="shared" si="16"/>
        <v>13</v>
      </c>
      <c r="T242" s="11"/>
      <c r="U242" s="11"/>
    </row>
    <row r="243" spans="1:21" s="4" customFormat="1" ht="114.75" x14ac:dyDescent="0.25">
      <c r="A243" s="21"/>
      <c r="B243" s="160"/>
      <c r="C243" s="39"/>
      <c r="D243" s="39"/>
      <c r="E243" s="39" t="s">
        <v>146</v>
      </c>
      <c r="F243" s="9"/>
      <c r="G243" s="28">
        <v>16.399999999999999</v>
      </c>
      <c r="H243" s="28"/>
      <c r="I243" s="28"/>
      <c r="J243" s="28"/>
      <c r="K243" s="28"/>
      <c r="L243" s="28"/>
      <c r="M243" s="28"/>
      <c r="N243" s="28"/>
      <c r="O243" s="28"/>
      <c r="P243" s="29">
        <f t="shared" si="14"/>
        <v>16.399999999999999</v>
      </c>
      <c r="Q243" s="30" t="s">
        <v>114</v>
      </c>
      <c r="R243" s="6"/>
      <c r="S243" s="29">
        <f t="shared" si="16"/>
        <v>16.399999999999999</v>
      </c>
      <c r="T243" s="11"/>
      <c r="U243" s="11"/>
    </row>
    <row r="244" spans="1:21" s="4" customFormat="1" ht="114.75" x14ac:dyDescent="0.25">
      <c r="A244" s="21"/>
      <c r="B244" s="160"/>
      <c r="C244" s="39"/>
      <c r="D244" s="39"/>
      <c r="E244" s="39" t="s">
        <v>147</v>
      </c>
      <c r="F244" s="9"/>
      <c r="G244" s="28">
        <v>6.4</v>
      </c>
      <c r="H244" s="28"/>
      <c r="I244" s="28"/>
      <c r="J244" s="28"/>
      <c r="K244" s="28"/>
      <c r="L244" s="28"/>
      <c r="M244" s="28"/>
      <c r="N244" s="28"/>
      <c r="O244" s="28"/>
      <c r="P244" s="29">
        <f t="shared" si="14"/>
        <v>6.4</v>
      </c>
      <c r="Q244" s="30" t="s">
        <v>114</v>
      </c>
      <c r="R244" s="6"/>
      <c r="S244" s="29">
        <f t="shared" si="16"/>
        <v>6.4</v>
      </c>
      <c r="T244" s="11"/>
      <c r="U244" s="11"/>
    </row>
    <row r="245" spans="1:21" s="4" customFormat="1" ht="114.75" x14ac:dyDescent="0.25">
      <c r="A245" s="21"/>
      <c r="B245" s="160"/>
      <c r="C245" s="39"/>
      <c r="D245" s="39"/>
      <c r="E245" s="39" t="s">
        <v>148</v>
      </c>
      <c r="F245" s="9"/>
      <c r="G245" s="28">
        <v>11.1</v>
      </c>
      <c r="H245" s="28"/>
      <c r="I245" s="28"/>
      <c r="J245" s="28"/>
      <c r="K245" s="28"/>
      <c r="L245" s="28"/>
      <c r="M245" s="28"/>
      <c r="N245" s="28"/>
      <c r="O245" s="28"/>
      <c r="P245" s="29">
        <f t="shared" si="14"/>
        <v>11.1</v>
      </c>
      <c r="Q245" s="30" t="s">
        <v>114</v>
      </c>
      <c r="R245" s="6"/>
      <c r="S245" s="29">
        <f t="shared" si="16"/>
        <v>11.1</v>
      </c>
      <c r="T245" s="11"/>
      <c r="U245" s="11"/>
    </row>
    <row r="246" spans="1:21" s="4" customFormat="1" ht="114.75" x14ac:dyDescent="0.25">
      <c r="A246" s="21"/>
      <c r="B246" s="160"/>
      <c r="C246" s="39"/>
      <c r="D246" s="39"/>
      <c r="E246" s="39" t="s">
        <v>149</v>
      </c>
      <c r="F246" s="9"/>
      <c r="G246" s="28"/>
      <c r="H246" s="28">
        <v>21.3</v>
      </c>
      <c r="I246" s="28">
        <v>31.9</v>
      </c>
      <c r="J246" s="28"/>
      <c r="K246" s="28"/>
      <c r="L246" s="28"/>
      <c r="M246" s="28"/>
      <c r="N246" s="28"/>
      <c r="O246" s="28"/>
      <c r="P246" s="29">
        <f t="shared" si="14"/>
        <v>53.2</v>
      </c>
      <c r="Q246" s="30" t="s">
        <v>114</v>
      </c>
      <c r="R246" s="6"/>
      <c r="S246" s="29">
        <f t="shared" si="16"/>
        <v>53.2</v>
      </c>
      <c r="T246" s="11"/>
      <c r="U246" s="11"/>
    </row>
    <row r="247" spans="1:21" s="4" customFormat="1" ht="114.75" x14ac:dyDescent="0.25">
      <c r="A247" s="21"/>
      <c r="B247" s="160"/>
      <c r="C247" s="39"/>
      <c r="D247" s="39"/>
      <c r="E247" s="39" t="s">
        <v>150</v>
      </c>
      <c r="F247" s="9"/>
      <c r="G247" s="28">
        <v>52.3</v>
      </c>
      <c r="H247" s="28"/>
      <c r="I247" s="28"/>
      <c r="J247" s="28"/>
      <c r="K247" s="28"/>
      <c r="L247" s="28"/>
      <c r="M247" s="28"/>
      <c r="N247" s="28"/>
      <c r="O247" s="28"/>
      <c r="P247" s="29">
        <f t="shared" si="14"/>
        <v>52.3</v>
      </c>
      <c r="Q247" s="30" t="s">
        <v>114</v>
      </c>
      <c r="R247" s="6"/>
      <c r="S247" s="29">
        <f t="shared" si="16"/>
        <v>52.3</v>
      </c>
      <c r="T247" s="11"/>
      <c r="U247" s="11"/>
    </row>
    <row r="248" spans="1:21" s="4" customFormat="1" ht="114.75" x14ac:dyDescent="0.25">
      <c r="A248" s="21"/>
      <c r="B248" s="160"/>
      <c r="C248" s="39"/>
      <c r="D248" s="39"/>
      <c r="E248" s="39" t="s">
        <v>151</v>
      </c>
      <c r="F248" s="9"/>
      <c r="G248" s="28">
        <v>15.7</v>
      </c>
      <c r="H248" s="28"/>
      <c r="I248" s="28"/>
      <c r="J248" s="28"/>
      <c r="K248" s="28"/>
      <c r="L248" s="28"/>
      <c r="M248" s="28"/>
      <c r="N248" s="28"/>
      <c r="O248" s="28"/>
      <c r="P248" s="29">
        <f t="shared" si="14"/>
        <v>15.7</v>
      </c>
      <c r="Q248" s="30" t="s">
        <v>114</v>
      </c>
      <c r="R248" s="6"/>
      <c r="S248" s="29">
        <f t="shared" si="16"/>
        <v>15.7</v>
      </c>
      <c r="T248" s="11"/>
      <c r="U248" s="11"/>
    </row>
    <row r="249" spans="1:21" s="4" customFormat="1" ht="114.75" x14ac:dyDescent="0.25">
      <c r="A249" s="21"/>
      <c r="B249" s="160"/>
      <c r="C249" s="39"/>
      <c r="D249" s="39"/>
      <c r="E249" s="39" t="s">
        <v>152</v>
      </c>
      <c r="F249" s="9"/>
      <c r="G249" s="28">
        <v>16.899999999999999</v>
      </c>
      <c r="H249" s="28"/>
      <c r="I249" s="28"/>
      <c r="J249" s="28"/>
      <c r="K249" s="28"/>
      <c r="L249" s="28"/>
      <c r="M249" s="28"/>
      <c r="N249" s="28"/>
      <c r="O249" s="28"/>
      <c r="P249" s="29">
        <f t="shared" si="14"/>
        <v>16.899999999999999</v>
      </c>
      <c r="Q249" s="30" t="s">
        <v>114</v>
      </c>
      <c r="R249" s="6"/>
      <c r="S249" s="29">
        <f t="shared" si="16"/>
        <v>16.899999999999999</v>
      </c>
      <c r="T249" s="11"/>
      <c r="U249" s="11"/>
    </row>
    <row r="250" spans="1:21" s="4" customFormat="1" ht="114.75" x14ac:dyDescent="0.25">
      <c r="A250" s="21"/>
      <c r="B250" s="160"/>
      <c r="C250" s="39"/>
      <c r="D250" s="39"/>
      <c r="E250" s="39" t="s">
        <v>153</v>
      </c>
      <c r="F250" s="9"/>
      <c r="G250" s="28"/>
      <c r="H250" s="28"/>
      <c r="I250" s="28">
        <v>8.6999999999999993</v>
      </c>
      <c r="J250" s="28"/>
      <c r="K250" s="28"/>
      <c r="L250" s="28"/>
      <c r="M250" s="28"/>
      <c r="N250" s="28"/>
      <c r="O250" s="28"/>
      <c r="P250" s="29">
        <f t="shared" si="14"/>
        <v>8.6999999999999993</v>
      </c>
      <c r="Q250" s="30" t="s">
        <v>114</v>
      </c>
      <c r="R250" s="6"/>
      <c r="S250" s="29">
        <f t="shared" si="16"/>
        <v>8.6999999999999993</v>
      </c>
      <c r="T250" s="11"/>
      <c r="U250" s="11"/>
    </row>
    <row r="251" spans="1:21" s="4" customFormat="1" ht="105.75" customHeight="1" x14ac:dyDescent="0.25">
      <c r="A251" s="21"/>
      <c r="B251" s="160"/>
      <c r="C251" s="39"/>
      <c r="D251" s="39"/>
      <c r="E251" s="39" t="s">
        <v>154</v>
      </c>
      <c r="F251" s="9"/>
      <c r="G251" s="28"/>
      <c r="H251" s="28">
        <v>75.900000000000006</v>
      </c>
      <c r="I251" s="28">
        <v>75.900000000000006</v>
      </c>
      <c r="J251" s="28"/>
      <c r="K251" s="28"/>
      <c r="L251" s="28"/>
      <c r="M251" s="28"/>
      <c r="N251" s="28"/>
      <c r="O251" s="28"/>
      <c r="P251" s="29">
        <f t="shared" si="14"/>
        <v>151.80000000000001</v>
      </c>
      <c r="Q251" s="30" t="s">
        <v>114</v>
      </c>
      <c r="R251" s="6"/>
      <c r="S251" s="29">
        <f t="shared" si="16"/>
        <v>151.80000000000001</v>
      </c>
      <c r="T251" s="11"/>
      <c r="U251" s="11"/>
    </row>
    <row r="252" spans="1:21" s="4" customFormat="1" ht="102.75" customHeight="1" x14ac:dyDescent="0.25">
      <c r="A252" s="21"/>
      <c r="B252" s="160"/>
      <c r="C252" s="39"/>
      <c r="D252" s="39"/>
      <c r="E252" s="39" t="s">
        <v>155</v>
      </c>
      <c r="F252" s="6"/>
      <c r="G252" s="28"/>
      <c r="H252" s="28"/>
      <c r="I252" s="28">
        <v>10.1</v>
      </c>
      <c r="J252" s="28">
        <v>15.2</v>
      </c>
      <c r="K252" s="28"/>
      <c r="L252" s="28"/>
      <c r="M252" s="28"/>
      <c r="N252" s="28"/>
      <c r="O252" s="28"/>
      <c r="P252" s="29">
        <f t="shared" si="14"/>
        <v>25.299999999999997</v>
      </c>
      <c r="Q252" s="30" t="s">
        <v>114</v>
      </c>
      <c r="R252" s="6"/>
      <c r="S252" s="29">
        <f t="shared" si="16"/>
        <v>40.5</v>
      </c>
      <c r="T252" s="11"/>
      <c r="U252" s="11"/>
    </row>
    <row r="253" spans="1:21" s="4" customFormat="1" ht="114.75" x14ac:dyDescent="0.25">
      <c r="A253" s="21"/>
      <c r="B253" s="160"/>
      <c r="C253" s="39"/>
      <c r="D253" s="39"/>
      <c r="E253" s="39" t="s">
        <v>156</v>
      </c>
      <c r="F253" s="6"/>
      <c r="G253" s="28"/>
      <c r="H253" s="28">
        <v>25.5</v>
      </c>
      <c r="I253" s="28">
        <v>8.5</v>
      </c>
      <c r="J253" s="28"/>
      <c r="K253" s="28"/>
      <c r="L253" s="28"/>
      <c r="M253" s="28"/>
      <c r="N253" s="28"/>
      <c r="O253" s="28"/>
      <c r="P253" s="29">
        <f t="shared" si="14"/>
        <v>34</v>
      </c>
      <c r="Q253" s="30" t="s">
        <v>114</v>
      </c>
      <c r="R253" s="6"/>
      <c r="S253" s="29">
        <f t="shared" si="16"/>
        <v>34</v>
      </c>
      <c r="T253" s="11"/>
      <c r="U253" s="11"/>
    </row>
    <row r="254" spans="1:21" s="4" customFormat="1" ht="114.75" x14ac:dyDescent="0.25">
      <c r="A254" s="21"/>
      <c r="B254" s="160"/>
      <c r="C254" s="39"/>
      <c r="D254" s="39"/>
      <c r="E254" s="39" t="s">
        <v>157</v>
      </c>
      <c r="F254" s="6"/>
      <c r="G254" s="28"/>
      <c r="H254" s="28">
        <v>13.2</v>
      </c>
      <c r="I254" s="28">
        <v>19.899999999999999</v>
      </c>
      <c r="J254" s="28"/>
      <c r="K254" s="28"/>
      <c r="L254" s="28"/>
      <c r="M254" s="28"/>
      <c r="N254" s="28"/>
      <c r="O254" s="28"/>
      <c r="P254" s="29">
        <f t="shared" si="14"/>
        <v>33.099999999999994</v>
      </c>
      <c r="Q254" s="30" t="s">
        <v>114</v>
      </c>
      <c r="R254" s="6"/>
      <c r="S254" s="29">
        <f t="shared" si="16"/>
        <v>33.099999999999994</v>
      </c>
      <c r="T254" s="11"/>
      <c r="U254" s="11"/>
    </row>
    <row r="255" spans="1:21" s="4" customFormat="1" ht="114.75" x14ac:dyDescent="0.25">
      <c r="A255" s="21"/>
      <c r="B255" s="160"/>
      <c r="C255" s="39"/>
      <c r="D255" s="39"/>
      <c r="E255" s="39" t="s">
        <v>158</v>
      </c>
      <c r="F255" s="6"/>
      <c r="G255" s="28"/>
      <c r="H255" s="28"/>
      <c r="I255" s="28">
        <v>9.6999999999999993</v>
      </c>
      <c r="J255" s="28">
        <v>14.5</v>
      </c>
      <c r="K255" s="28"/>
      <c r="L255" s="28"/>
      <c r="M255" s="28"/>
      <c r="N255" s="28"/>
      <c r="O255" s="28"/>
      <c r="P255" s="29">
        <f t="shared" si="14"/>
        <v>24.2</v>
      </c>
      <c r="Q255" s="30" t="s">
        <v>114</v>
      </c>
      <c r="R255" s="6"/>
      <c r="S255" s="29">
        <f t="shared" si="16"/>
        <v>38.700000000000003</v>
      </c>
      <c r="T255" s="11"/>
      <c r="U255" s="11"/>
    </row>
    <row r="256" spans="1:21" s="4" customFormat="1" ht="114.75" x14ac:dyDescent="0.25">
      <c r="A256" s="21"/>
      <c r="B256" s="160"/>
      <c r="C256" s="39"/>
      <c r="D256" s="39"/>
      <c r="E256" s="39" t="s">
        <v>159</v>
      </c>
      <c r="F256" s="6"/>
      <c r="G256" s="28"/>
      <c r="H256" s="28"/>
      <c r="I256" s="28">
        <v>5.2</v>
      </c>
      <c r="J256" s="28"/>
      <c r="K256" s="28"/>
      <c r="L256" s="28"/>
      <c r="M256" s="28"/>
      <c r="N256" s="28"/>
      <c r="O256" s="28"/>
      <c r="P256" s="29">
        <f t="shared" si="14"/>
        <v>5.2</v>
      </c>
      <c r="Q256" s="30" t="s">
        <v>114</v>
      </c>
      <c r="R256" s="6"/>
      <c r="S256" s="29">
        <f t="shared" si="16"/>
        <v>5.2</v>
      </c>
      <c r="T256" s="11"/>
      <c r="U256" s="11"/>
    </row>
    <row r="257" spans="1:21" s="4" customFormat="1" ht="114.75" x14ac:dyDescent="0.25">
      <c r="A257" s="21"/>
      <c r="B257" s="160"/>
      <c r="C257" s="39"/>
      <c r="D257" s="39"/>
      <c r="E257" s="39" t="s">
        <v>160</v>
      </c>
      <c r="F257" s="6"/>
      <c r="G257" s="28"/>
      <c r="H257" s="28"/>
      <c r="I257" s="28">
        <v>7.1</v>
      </c>
      <c r="J257" s="28"/>
      <c r="K257" s="28"/>
      <c r="L257" s="28"/>
      <c r="M257" s="28"/>
      <c r="N257" s="28"/>
      <c r="O257" s="28"/>
      <c r="P257" s="29">
        <f t="shared" si="14"/>
        <v>7.1</v>
      </c>
      <c r="Q257" s="30" t="s">
        <v>114</v>
      </c>
      <c r="R257" s="6"/>
      <c r="S257" s="29">
        <f t="shared" si="16"/>
        <v>7.1</v>
      </c>
      <c r="T257" s="11"/>
      <c r="U257" s="11"/>
    </row>
    <row r="258" spans="1:21" s="4" customFormat="1" ht="114.75" x14ac:dyDescent="0.25">
      <c r="A258" s="21"/>
      <c r="B258" s="160"/>
      <c r="C258" s="39"/>
      <c r="D258" s="39"/>
      <c r="E258" s="39" t="s">
        <v>161</v>
      </c>
      <c r="F258" s="6"/>
      <c r="G258" s="28"/>
      <c r="H258" s="28"/>
      <c r="I258" s="28">
        <v>8.6999999999999993</v>
      </c>
      <c r="J258" s="28">
        <v>13.2</v>
      </c>
      <c r="K258" s="28"/>
      <c r="L258" s="28"/>
      <c r="M258" s="28"/>
      <c r="N258" s="28"/>
      <c r="O258" s="28"/>
      <c r="P258" s="29">
        <f t="shared" si="14"/>
        <v>21.9</v>
      </c>
      <c r="Q258" s="30" t="s">
        <v>114</v>
      </c>
      <c r="R258" s="6"/>
      <c r="S258" s="29">
        <f t="shared" si="16"/>
        <v>35.099999999999994</v>
      </c>
      <c r="T258" s="11"/>
      <c r="U258" s="11"/>
    </row>
    <row r="259" spans="1:21" s="4" customFormat="1" ht="114.75" x14ac:dyDescent="0.25">
      <c r="A259" s="21"/>
      <c r="B259" s="160"/>
      <c r="C259" s="39"/>
      <c r="D259" s="39"/>
      <c r="E259" s="39" t="s">
        <v>162</v>
      </c>
      <c r="F259" s="6"/>
      <c r="G259" s="28"/>
      <c r="H259" s="28">
        <v>18.399999999999999</v>
      </c>
      <c r="I259" s="28">
        <v>22.6</v>
      </c>
      <c r="J259" s="28"/>
      <c r="K259" s="28"/>
      <c r="L259" s="28"/>
      <c r="M259" s="28"/>
      <c r="N259" s="28"/>
      <c r="O259" s="28"/>
      <c r="P259" s="29">
        <f t="shared" si="14"/>
        <v>41</v>
      </c>
      <c r="Q259" s="30" t="s">
        <v>114</v>
      </c>
      <c r="R259" s="6"/>
      <c r="S259" s="29">
        <f t="shared" si="16"/>
        <v>41</v>
      </c>
      <c r="T259" s="11"/>
      <c r="U259" s="11"/>
    </row>
    <row r="260" spans="1:21" s="4" customFormat="1" ht="114.75" x14ac:dyDescent="0.25">
      <c r="A260" s="21"/>
      <c r="B260" s="160"/>
      <c r="C260" s="39"/>
      <c r="D260" s="39"/>
      <c r="E260" s="39" t="s">
        <v>163</v>
      </c>
      <c r="F260" s="6"/>
      <c r="G260" s="28"/>
      <c r="H260" s="28"/>
      <c r="I260" s="28">
        <v>11.8</v>
      </c>
      <c r="J260" s="28">
        <v>17.8</v>
      </c>
      <c r="K260" s="28"/>
      <c r="L260" s="28"/>
      <c r="M260" s="28"/>
      <c r="N260" s="28"/>
      <c r="O260" s="28"/>
      <c r="P260" s="29">
        <f t="shared" si="14"/>
        <v>29.6</v>
      </c>
      <c r="Q260" s="30" t="s">
        <v>114</v>
      </c>
      <c r="R260" s="6"/>
      <c r="S260" s="29">
        <f t="shared" si="16"/>
        <v>47.400000000000006</v>
      </c>
      <c r="T260" s="11"/>
      <c r="U260" s="11"/>
    </row>
    <row r="261" spans="1:21" s="4" customFormat="1" ht="114.75" x14ac:dyDescent="0.25">
      <c r="A261" s="21"/>
      <c r="B261" s="160"/>
      <c r="C261" s="39"/>
      <c r="D261" s="39"/>
      <c r="E261" s="39" t="s">
        <v>164</v>
      </c>
      <c r="F261" s="6"/>
      <c r="G261" s="28"/>
      <c r="H261" s="28">
        <v>33.700000000000003</v>
      </c>
      <c r="I261" s="28">
        <v>21.1</v>
      </c>
      <c r="J261" s="28">
        <v>29.5</v>
      </c>
      <c r="K261" s="28"/>
      <c r="L261" s="28"/>
      <c r="M261" s="28"/>
      <c r="N261" s="28"/>
      <c r="O261" s="28"/>
      <c r="P261" s="29">
        <f t="shared" si="14"/>
        <v>84.300000000000011</v>
      </c>
      <c r="Q261" s="30" t="s">
        <v>114</v>
      </c>
      <c r="R261" s="6"/>
      <c r="S261" s="29">
        <f t="shared" si="16"/>
        <v>113.80000000000001</v>
      </c>
      <c r="T261" s="11"/>
      <c r="U261" s="11"/>
    </row>
    <row r="262" spans="1:21" s="4" customFormat="1" ht="114.75" x14ac:dyDescent="0.25">
      <c r="A262" s="21"/>
      <c r="B262" s="160"/>
      <c r="C262" s="39"/>
      <c r="D262" s="39"/>
      <c r="E262" s="39" t="s">
        <v>165</v>
      </c>
      <c r="F262" s="6"/>
      <c r="G262" s="28"/>
      <c r="H262" s="28"/>
      <c r="I262" s="28">
        <v>14.4</v>
      </c>
      <c r="J262" s="28"/>
      <c r="K262" s="28"/>
      <c r="L262" s="28"/>
      <c r="M262" s="28"/>
      <c r="N262" s="28"/>
      <c r="O262" s="28"/>
      <c r="P262" s="29">
        <f t="shared" si="14"/>
        <v>14.4</v>
      </c>
      <c r="Q262" s="30" t="s">
        <v>114</v>
      </c>
      <c r="R262" s="6"/>
      <c r="S262" s="29">
        <f t="shared" si="16"/>
        <v>14.4</v>
      </c>
      <c r="T262" s="11"/>
      <c r="U262" s="11"/>
    </row>
    <row r="263" spans="1:21" s="4" customFormat="1" ht="114.75" x14ac:dyDescent="0.25">
      <c r="A263" s="21"/>
      <c r="B263" s="160"/>
      <c r="C263" s="39"/>
      <c r="D263" s="39"/>
      <c r="E263" s="39" t="s">
        <v>166</v>
      </c>
      <c r="F263" s="6"/>
      <c r="G263" s="28"/>
      <c r="H263" s="28"/>
      <c r="I263" s="28">
        <v>12.2</v>
      </c>
      <c r="J263" s="28">
        <v>18.3</v>
      </c>
      <c r="K263" s="28"/>
      <c r="L263" s="28"/>
      <c r="M263" s="28"/>
      <c r="N263" s="28"/>
      <c r="O263" s="28"/>
      <c r="P263" s="29">
        <f t="shared" si="14"/>
        <v>30.5</v>
      </c>
      <c r="Q263" s="30" t="s">
        <v>114</v>
      </c>
      <c r="R263" s="6"/>
      <c r="S263" s="29">
        <f t="shared" si="16"/>
        <v>48.8</v>
      </c>
      <c r="T263" s="11"/>
      <c r="U263" s="11"/>
    </row>
    <row r="264" spans="1:21" s="4" customFormat="1" ht="114.75" x14ac:dyDescent="0.25">
      <c r="A264" s="21"/>
      <c r="B264" s="160"/>
      <c r="C264" s="39"/>
      <c r="D264" s="39"/>
      <c r="E264" s="39" t="s">
        <v>167</v>
      </c>
      <c r="F264" s="6"/>
      <c r="G264" s="28"/>
      <c r="H264" s="28"/>
      <c r="I264" s="28">
        <v>25.8</v>
      </c>
      <c r="J264" s="28">
        <v>60.2</v>
      </c>
      <c r="K264" s="28"/>
      <c r="L264" s="28"/>
      <c r="M264" s="28"/>
      <c r="N264" s="28"/>
      <c r="O264" s="28"/>
      <c r="P264" s="29">
        <f t="shared" si="14"/>
        <v>86</v>
      </c>
      <c r="Q264" s="30" t="s">
        <v>114</v>
      </c>
      <c r="R264" s="6"/>
      <c r="S264" s="29">
        <f t="shared" si="16"/>
        <v>146.19999999999999</v>
      </c>
      <c r="T264" s="11"/>
      <c r="U264" s="11"/>
    </row>
    <row r="265" spans="1:21" s="4" customFormat="1" ht="114.75" x14ac:dyDescent="0.25">
      <c r="A265" s="21"/>
      <c r="B265" s="160"/>
      <c r="C265" s="39"/>
      <c r="D265" s="39"/>
      <c r="E265" s="39" t="s">
        <v>168</v>
      </c>
      <c r="F265" s="6"/>
      <c r="G265" s="28"/>
      <c r="H265" s="28"/>
      <c r="I265" s="28"/>
      <c r="J265" s="28"/>
      <c r="K265" s="28">
        <v>24.4</v>
      </c>
      <c r="L265" s="28"/>
      <c r="M265" s="28"/>
      <c r="N265" s="28"/>
      <c r="O265" s="28"/>
      <c r="P265" s="29">
        <f t="shared" si="14"/>
        <v>24.4</v>
      </c>
      <c r="Q265" s="30" t="s">
        <v>114</v>
      </c>
      <c r="R265" s="6"/>
      <c r="S265" s="29">
        <f t="shared" si="16"/>
        <v>48.8</v>
      </c>
      <c r="T265" s="11"/>
      <c r="U265" s="11"/>
    </row>
    <row r="266" spans="1:21" s="4" customFormat="1" ht="114.75" x14ac:dyDescent="0.25">
      <c r="A266" s="21"/>
      <c r="B266" s="160"/>
      <c r="C266" s="39"/>
      <c r="D266" s="39"/>
      <c r="E266" s="39" t="s">
        <v>169</v>
      </c>
      <c r="F266" s="6"/>
      <c r="G266" s="28"/>
      <c r="H266" s="28"/>
      <c r="I266" s="28"/>
      <c r="J266" s="28"/>
      <c r="K266" s="28">
        <v>72.5</v>
      </c>
      <c r="L266" s="28"/>
      <c r="M266" s="28"/>
      <c r="N266" s="28"/>
      <c r="O266" s="28"/>
      <c r="P266" s="29">
        <f t="shared" si="14"/>
        <v>72.5</v>
      </c>
      <c r="Q266" s="30" t="s">
        <v>114</v>
      </c>
      <c r="R266" s="6"/>
      <c r="S266" s="29">
        <f t="shared" si="16"/>
        <v>145</v>
      </c>
      <c r="T266" s="11"/>
      <c r="U266" s="11"/>
    </row>
    <row r="267" spans="1:21" s="4" customFormat="1" ht="114.75" x14ac:dyDescent="0.25">
      <c r="A267" s="21"/>
      <c r="B267" s="160"/>
      <c r="C267" s="39"/>
      <c r="D267" s="39"/>
      <c r="E267" s="39" t="s">
        <v>170</v>
      </c>
      <c r="F267" s="6"/>
      <c r="G267" s="28"/>
      <c r="H267" s="28"/>
      <c r="I267" s="28"/>
      <c r="J267" s="28">
        <v>18.2</v>
      </c>
      <c r="K267" s="28"/>
      <c r="L267" s="28"/>
      <c r="M267" s="28"/>
      <c r="N267" s="28"/>
      <c r="O267" s="28"/>
      <c r="P267" s="29">
        <f t="shared" si="14"/>
        <v>18.2</v>
      </c>
      <c r="Q267" s="30" t="s">
        <v>114</v>
      </c>
      <c r="R267" s="6"/>
      <c r="S267" s="29">
        <f t="shared" si="16"/>
        <v>36.4</v>
      </c>
      <c r="T267" s="11"/>
      <c r="U267" s="11"/>
    </row>
    <row r="268" spans="1:21" s="4" customFormat="1" ht="114.75" x14ac:dyDescent="0.25">
      <c r="A268" s="21"/>
      <c r="B268" s="160"/>
      <c r="C268" s="39"/>
      <c r="D268" s="39"/>
      <c r="E268" s="39" t="s">
        <v>171</v>
      </c>
      <c r="F268" s="6"/>
      <c r="G268" s="28"/>
      <c r="H268" s="28"/>
      <c r="I268" s="28"/>
      <c r="J268" s="28">
        <v>13.8</v>
      </c>
      <c r="K268" s="28"/>
      <c r="L268" s="28"/>
      <c r="M268" s="28"/>
      <c r="N268" s="28"/>
      <c r="O268" s="28"/>
      <c r="P268" s="29">
        <f t="shared" si="14"/>
        <v>13.8</v>
      </c>
      <c r="Q268" s="30" t="s">
        <v>114</v>
      </c>
      <c r="R268" s="6"/>
      <c r="S268" s="29">
        <f t="shared" si="16"/>
        <v>27.6</v>
      </c>
      <c r="T268" s="11"/>
      <c r="U268" s="11"/>
    </row>
    <row r="269" spans="1:21" s="4" customFormat="1" ht="114.75" x14ac:dyDescent="0.25">
      <c r="A269" s="21"/>
      <c r="B269" s="160"/>
      <c r="C269" s="39"/>
      <c r="D269" s="39"/>
      <c r="E269" s="39" t="s">
        <v>172</v>
      </c>
      <c r="F269" s="6"/>
      <c r="G269" s="28"/>
      <c r="H269" s="28"/>
      <c r="I269" s="28"/>
      <c r="J269" s="28"/>
      <c r="K269" s="28">
        <v>21.6</v>
      </c>
      <c r="L269" s="28"/>
      <c r="M269" s="28"/>
      <c r="N269" s="28"/>
      <c r="O269" s="28"/>
      <c r="P269" s="29">
        <f t="shared" si="14"/>
        <v>21.6</v>
      </c>
      <c r="Q269" s="30" t="s">
        <v>114</v>
      </c>
      <c r="R269" s="6"/>
      <c r="S269" s="29">
        <f t="shared" si="16"/>
        <v>43.2</v>
      </c>
      <c r="T269" s="11"/>
      <c r="U269" s="11"/>
    </row>
    <row r="270" spans="1:21" s="4" customFormat="1" ht="114.75" x14ac:dyDescent="0.25">
      <c r="A270" s="21"/>
      <c r="B270" s="160"/>
      <c r="C270" s="39"/>
      <c r="D270" s="39"/>
      <c r="E270" s="39" t="s">
        <v>173</v>
      </c>
      <c r="F270" s="6"/>
      <c r="G270" s="28"/>
      <c r="H270" s="28"/>
      <c r="I270" s="28"/>
      <c r="J270" s="28"/>
      <c r="K270" s="28">
        <v>113.7</v>
      </c>
      <c r="L270" s="28"/>
      <c r="M270" s="28"/>
      <c r="N270" s="28"/>
      <c r="O270" s="28"/>
      <c r="P270" s="29">
        <f t="shared" si="14"/>
        <v>113.7</v>
      </c>
      <c r="Q270" s="30" t="s">
        <v>114</v>
      </c>
      <c r="R270" s="6"/>
      <c r="S270" s="29">
        <f t="shared" si="16"/>
        <v>227.4</v>
      </c>
      <c r="T270" s="11"/>
      <c r="U270" s="11"/>
    </row>
    <row r="271" spans="1:21" s="4" customFormat="1" ht="114.75" x14ac:dyDescent="0.25">
      <c r="A271" s="21"/>
      <c r="B271" s="160"/>
      <c r="C271" s="39"/>
      <c r="D271" s="39"/>
      <c r="E271" s="39" t="s">
        <v>174</v>
      </c>
      <c r="F271" s="6"/>
      <c r="G271" s="28"/>
      <c r="H271" s="28"/>
      <c r="I271" s="28"/>
      <c r="J271" s="28"/>
      <c r="K271" s="28">
        <v>196.9</v>
      </c>
      <c r="L271" s="28"/>
      <c r="M271" s="28"/>
      <c r="N271" s="28"/>
      <c r="O271" s="28"/>
      <c r="P271" s="29">
        <f t="shared" si="14"/>
        <v>196.9</v>
      </c>
      <c r="Q271" s="30" t="s">
        <v>114</v>
      </c>
      <c r="R271" s="6"/>
      <c r="S271" s="29">
        <f t="shared" si="16"/>
        <v>393.8</v>
      </c>
      <c r="T271" s="11"/>
      <c r="U271" s="11"/>
    </row>
    <row r="272" spans="1:21" s="4" customFormat="1" ht="114.75" x14ac:dyDescent="0.25">
      <c r="A272" s="21"/>
      <c r="B272" s="160"/>
      <c r="C272" s="39"/>
      <c r="D272" s="39"/>
      <c r="E272" s="39" t="s">
        <v>175</v>
      </c>
      <c r="F272" s="6"/>
      <c r="G272" s="28"/>
      <c r="H272" s="28"/>
      <c r="I272" s="28"/>
      <c r="J272" s="28"/>
      <c r="K272" s="28">
        <v>36.4</v>
      </c>
      <c r="L272" s="28"/>
      <c r="M272" s="28"/>
      <c r="N272" s="28"/>
      <c r="O272" s="28"/>
      <c r="P272" s="29">
        <f t="shared" si="14"/>
        <v>36.4</v>
      </c>
      <c r="Q272" s="30" t="s">
        <v>114</v>
      </c>
      <c r="R272" s="6"/>
      <c r="S272" s="29">
        <f t="shared" si="16"/>
        <v>72.8</v>
      </c>
      <c r="T272" s="11"/>
      <c r="U272" s="11"/>
    </row>
    <row r="273" spans="1:21" s="4" customFormat="1" ht="114.75" x14ac:dyDescent="0.25">
      <c r="A273" s="21"/>
      <c r="B273" s="160"/>
      <c r="C273" s="39"/>
      <c r="D273" s="39"/>
      <c r="E273" s="39" t="s">
        <v>176</v>
      </c>
      <c r="F273" s="6"/>
      <c r="G273" s="28"/>
      <c r="H273" s="28"/>
      <c r="I273" s="28"/>
      <c r="J273" s="28"/>
      <c r="K273" s="28">
        <v>86.2</v>
      </c>
      <c r="L273" s="28"/>
      <c r="M273" s="28"/>
      <c r="N273" s="28"/>
      <c r="O273" s="28"/>
      <c r="P273" s="29">
        <f t="shared" si="14"/>
        <v>86.2</v>
      </c>
      <c r="Q273" s="30" t="s">
        <v>114</v>
      </c>
      <c r="R273" s="6"/>
      <c r="S273" s="29">
        <f t="shared" si="16"/>
        <v>172.4</v>
      </c>
      <c r="T273" s="11"/>
      <c r="U273" s="11"/>
    </row>
    <row r="274" spans="1:21" s="4" customFormat="1" ht="114.75" x14ac:dyDescent="0.25">
      <c r="A274" s="21"/>
      <c r="B274" s="160"/>
      <c r="C274" s="39"/>
      <c r="D274" s="39"/>
      <c r="E274" s="39" t="s">
        <v>177</v>
      </c>
      <c r="F274" s="6"/>
      <c r="G274" s="28"/>
      <c r="H274" s="28"/>
      <c r="I274" s="28"/>
      <c r="J274" s="28"/>
      <c r="K274" s="28">
        <v>55.3</v>
      </c>
      <c r="L274" s="28"/>
      <c r="M274" s="28"/>
      <c r="N274" s="28"/>
      <c r="O274" s="28"/>
      <c r="P274" s="29">
        <f t="shared" si="14"/>
        <v>55.3</v>
      </c>
      <c r="Q274" s="30" t="s">
        <v>114</v>
      </c>
      <c r="R274" s="6"/>
      <c r="S274" s="29">
        <f t="shared" si="16"/>
        <v>110.6</v>
      </c>
      <c r="T274" s="11"/>
      <c r="U274" s="11"/>
    </row>
    <row r="275" spans="1:21" s="4" customFormat="1" ht="114.75" x14ac:dyDescent="0.25">
      <c r="A275" s="21"/>
      <c r="B275" s="160"/>
      <c r="C275" s="39"/>
      <c r="D275" s="39"/>
      <c r="E275" s="39" t="s">
        <v>178</v>
      </c>
      <c r="F275" s="6"/>
      <c r="G275" s="28"/>
      <c r="H275" s="28"/>
      <c r="I275" s="28"/>
      <c r="J275" s="28"/>
      <c r="K275" s="28">
        <v>49.1</v>
      </c>
      <c r="L275" s="28"/>
      <c r="M275" s="28"/>
      <c r="N275" s="28"/>
      <c r="O275" s="28"/>
      <c r="P275" s="29">
        <f t="shared" si="14"/>
        <v>49.1</v>
      </c>
      <c r="Q275" s="30" t="s">
        <v>114</v>
      </c>
      <c r="R275" s="6"/>
      <c r="S275" s="29">
        <f t="shared" si="16"/>
        <v>98.2</v>
      </c>
      <c r="T275" s="11"/>
      <c r="U275" s="11"/>
    </row>
    <row r="276" spans="1:21" s="4" customFormat="1" ht="114.75" x14ac:dyDescent="0.25">
      <c r="A276" s="21"/>
      <c r="B276" s="160"/>
      <c r="C276" s="39"/>
      <c r="D276" s="39"/>
      <c r="E276" s="39" t="s">
        <v>179</v>
      </c>
      <c r="F276" s="6"/>
      <c r="G276" s="28">
        <v>6.05</v>
      </c>
      <c r="H276" s="28"/>
      <c r="I276" s="28"/>
      <c r="J276" s="28"/>
      <c r="K276" s="28"/>
      <c r="L276" s="28"/>
      <c r="M276" s="28"/>
      <c r="N276" s="28"/>
      <c r="O276" s="28"/>
      <c r="P276" s="29">
        <f t="shared" si="14"/>
        <v>6.05</v>
      </c>
      <c r="Q276" s="30" t="s">
        <v>114</v>
      </c>
      <c r="R276" s="6"/>
      <c r="S276" s="29">
        <f t="shared" si="16"/>
        <v>6.05</v>
      </c>
      <c r="T276" s="11"/>
      <c r="U276" s="11"/>
    </row>
    <row r="277" spans="1:21" s="4" customFormat="1" ht="114.75" x14ac:dyDescent="0.25">
      <c r="A277" s="21"/>
      <c r="B277" s="160"/>
      <c r="C277" s="39"/>
      <c r="D277" s="39"/>
      <c r="E277" s="39" t="s">
        <v>180</v>
      </c>
      <c r="F277" s="6"/>
      <c r="G277" s="28">
        <v>5.0999999999999996</v>
      </c>
      <c r="H277" s="28"/>
      <c r="I277" s="28"/>
      <c r="J277" s="28"/>
      <c r="K277" s="28"/>
      <c r="L277" s="28"/>
      <c r="M277" s="28"/>
      <c r="N277" s="28"/>
      <c r="O277" s="28"/>
      <c r="P277" s="29">
        <f t="shared" si="14"/>
        <v>5.0999999999999996</v>
      </c>
      <c r="Q277" s="30" t="s">
        <v>114</v>
      </c>
      <c r="R277" s="6"/>
      <c r="S277" s="29">
        <f t="shared" si="16"/>
        <v>5.0999999999999996</v>
      </c>
      <c r="T277" s="11"/>
      <c r="U277" s="11"/>
    </row>
    <row r="278" spans="1:21" s="4" customFormat="1" ht="114.75" x14ac:dyDescent="0.25">
      <c r="A278" s="21"/>
      <c r="B278" s="160"/>
      <c r="C278" s="39"/>
      <c r="D278" s="39"/>
      <c r="E278" s="39" t="s">
        <v>181</v>
      </c>
      <c r="F278" s="6"/>
      <c r="G278" s="28"/>
      <c r="H278" s="28">
        <v>1.2</v>
      </c>
      <c r="I278" s="28"/>
      <c r="J278" s="28"/>
      <c r="K278" s="28"/>
      <c r="L278" s="28"/>
      <c r="M278" s="28"/>
      <c r="N278" s="28"/>
      <c r="O278" s="28"/>
      <c r="P278" s="29">
        <f t="shared" si="14"/>
        <v>1.2</v>
      </c>
      <c r="Q278" s="30" t="s">
        <v>114</v>
      </c>
      <c r="R278" s="6"/>
      <c r="S278" s="29">
        <f t="shared" si="16"/>
        <v>1.2</v>
      </c>
      <c r="T278" s="11"/>
      <c r="U278" s="11"/>
    </row>
    <row r="279" spans="1:21" s="4" customFormat="1" ht="114.75" x14ac:dyDescent="0.25">
      <c r="A279" s="21"/>
      <c r="B279" s="160"/>
      <c r="C279" s="39"/>
      <c r="D279" s="39"/>
      <c r="E279" s="39" t="s">
        <v>182</v>
      </c>
      <c r="F279" s="6"/>
      <c r="G279" s="28"/>
      <c r="H279" s="28">
        <v>3.7</v>
      </c>
      <c r="I279" s="28"/>
      <c r="J279" s="28"/>
      <c r="K279" s="28"/>
      <c r="L279" s="28"/>
      <c r="M279" s="28"/>
      <c r="N279" s="28"/>
      <c r="O279" s="28"/>
      <c r="P279" s="29">
        <f t="shared" si="14"/>
        <v>3.7</v>
      </c>
      <c r="Q279" s="30" t="s">
        <v>114</v>
      </c>
      <c r="R279" s="6"/>
      <c r="S279" s="29">
        <f t="shared" si="16"/>
        <v>3.7</v>
      </c>
      <c r="T279" s="11"/>
      <c r="U279" s="11"/>
    </row>
    <row r="280" spans="1:21" s="4" customFormat="1" ht="114.75" x14ac:dyDescent="0.25">
      <c r="A280" s="21"/>
      <c r="B280" s="160"/>
      <c r="C280" s="39"/>
      <c r="D280" s="39"/>
      <c r="E280" s="39" t="s">
        <v>183</v>
      </c>
      <c r="F280" s="6"/>
      <c r="G280" s="28"/>
      <c r="H280" s="28">
        <v>3.6</v>
      </c>
      <c r="I280" s="28"/>
      <c r="J280" s="28"/>
      <c r="K280" s="28"/>
      <c r="L280" s="28"/>
      <c r="M280" s="28"/>
      <c r="N280" s="28"/>
      <c r="O280" s="28"/>
      <c r="P280" s="29">
        <f t="shared" si="14"/>
        <v>3.6</v>
      </c>
      <c r="Q280" s="30" t="s">
        <v>114</v>
      </c>
      <c r="R280" s="6"/>
      <c r="S280" s="29">
        <f t="shared" si="16"/>
        <v>3.6</v>
      </c>
      <c r="T280" s="11"/>
      <c r="U280" s="11"/>
    </row>
    <row r="281" spans="1:21" s="4" customFormat="1" ht="114.75" x14ac:dyDescent="0.25">
      <c r="A281" s="21"/>
      <c r="B281" s="160"/>
      <c r="C281" s="39"/>
      <c r="D281" s="39"/>
      <c r="E281" s="39" t="s">
        <v>184</v>
      </c>
      <c r="F281" s="6"/>
      <c r="G281" s="28"/>
      <c r="H281" s="28"/>
      <c r="I281" s="28"/>
      <c r="J281" s="28">
        <v>1.8</v>
      </c>
      <c r="K281" s="28"/>
      <c r="L281" s="28"/>
      <c r="M281" s="28"/>
      <c r="N281" s="28"/>
      <c r="O281" s="28"/>
      <c r="P281" s="29">
        <f t="shared" si="14"/>
        <v>1.8</v>
      </c>
      <c r="Q281" s="30" t="s">
        <v>114</v>
      </c>
      <c r="R281" s="6"/>
      <c r="S281" s="29">
        <f t="shared" si="16"/>
        <v>3.6</v>
      </c>
      <c r="T281" s="11"/>
      <c r="U281" s="11"/>
    </row>
    <row r="282" spans="1:21" s="4" customFormat="1" ht="114.75" x14ac:dyDescent="0.25">
      <c r="A282" s="21"/>
      <c r="B282" s="160"/>
      <c r="C282" s="39"/>
      <c r="D282" s="39"/>
      <c r="E282" s="39" t="s">
        <v>185</v>
      </c>
      <c r="F282" s="6"/>
      <c r="G282" s="28"/>
      <c r="H282" s="28"/>
      <c r="I282" s="28">
        <v>19.3</v>
      </c>
      <c r="J282" s="28"/>
      <c r="K282" s="28"/>
      <c r="L282" s="28"/>
      <c r="M282" s="28"/>
      <c r="N282" s="28"/>
      <c r="O282" s="28"/>
      <c r="P282" s="29">
        <f t="shared" si="14"/>
        <v>19.3</v>
      </c>
      <c r="Q282" s="30" t="s">
        <v>114</v>
      </c>
      <c r="R282" s="6"/>
      <c r="S282" s="29">
        <f t="shared" si="16"/>
        <v>19.3</v>
      </c>
      <c r="T282" s="11"/>
      <c r="U282" s="11"/>
    </row>
    <row r="283" spans="1:21" s="4" customFormat="1" ht="114.75" x14ac:dyDescent="0.25">
      <c r="A283" s="21"/>
      <c r="B283" s="160"/>
      <c r="C283" s="39"/>
      <c r="D283" s="39"/>
      <c r="E283" s="39" t="s">
        <v>186</v>
      </c>
      <c r="F283" s="6"/>
      <c r="G283" s="28"/>
      <c r="H283" s="28"/>
      <c r="I283" s="28">
        <v>3.6</v>
      </c>
      <c r="J283" s="28"/>
      <c r="K283" s="28"/>
      <c r="L283" s="28"/>
      <c r="M283" s="28"/>
      <c r="N283" s="28"/>
      <c r="O283" s="28"/>
      <c r="P283" s="29">
        <f t="shared" si="14"/>
        <v>3.6</v>
      </c>
      <c r="Q283" s="30" t="s">
        <v>114</v>
      </c>
      <c r="R283" s="6"/>
      <c r="S283" s="29">
        <f t="shared" si="16"/>
        <v>3.6</v>
      </c>
      <c r="T283" s="11"/>
      <c r="U283" s="11"/>
    </row>
    <row r="284" spans="1:21" s="4" customFormat="1" ht="114.75" x14ac:dyDescent="0.25">
      <c r="A284" s="21"/>
      <c r="B284" s="160"/>
      <c r="C284" s="39"/>
      <c r="D284" s="39"/>
      <c r="E284" s="39" t="s">
        <v>187</v>
      </c>
      <c r="F284" s="6"/>
      <c r="G284" s="28"/>
      <c r="H284" s="28"/>
      <c r="I284" s="28">
        <v>3.9</v>
      </c>
      <c r="J284" s="28"/>
      <c r="K284" s="28"/>
      <c r="L284" s="28"/>
      <c r="M284" s="28"/>
      <c r="N284" s="28"/>
      <c r="O284" s="28"/>
      <c r="P284" s="29">
        <f t="shared" si="14"/>
        <v>3.9</v>
      </c>
      <c r="Q284" s="30" t="s">
        <v>114</v>
      </c>
      <c r="R284" s="6"/>
      <c r="S284" s="29">
        <f t="shared" si="16"/>
        <v>3.9</v>
      </c>
      <c r="T284" s="11"/>
      <c r="U284" s="11"/>
    </row>
    <row r="285" spans="1:21" s="4" customFormat="1" ht="114.75" x14ac:dyDescent="0.25">
      <c r="A285" s="21"/>
      <c r="B285" s="160"/>
      <c r="C285" s="39"/>
      <c r="D285" s="39"/>
      <c r="E285" s="39" t="s">
        <v>188</v>
      </c>
      <c r="F285" s="6"/>
      <c r="G285" s="28"/>
      <c r="H285" s="28"/>
      <c r="I285" s="28">
        <v>1.3</v>
      </c>
      <c r="J285" s="28"/>
      <c r="K285" s="28"/>
      <c r="L285" s="28"/>
      <c r="M285" s="28"/>
      <c r="N285" s="28"/>
      <c r="O285" s="28"/>
      <c r="P285" s="29">
        <f t="shared" si="14"/>
        <v>1.3</v>
      </c>
      <c r="Q285" s="30" t="s">
        <v>114</v>
      </c>
      <c r="R285" s="6"/>
      <c r="S285" s="29">
        <f t="shared" si="16"/>
        <v>1.3</v>
      </c>
      <c r="T285" s="11"/>
      <c r="U285" s="11"/>
    </row>
    <row r="286" spans="1:21" s="4" customFormat="1" ht="114.75" x14ac:dyDescent="0.25">
      <c r="A286" s="21"/>
      <c r="B286" s="160"/>
      <c r="C286" s="39"/>
      <c r="D286" s="39"/>
      <c r="E286" s="39" t="s">
        <v>189</v>
      </c>
      <c r="F286" s="6"/>
      <c r="G286" s="28"/>
      <c r="H286" s="28"/>
      <c r="I286" s="28">
        <v>7.1</v>
      </c>
      <c r="J286" s="28"/>
      <c r="K286" s="28"/>
      <c r="L286" s="28"/>
      <c r="M286" s="28"/>
      <c r="N286" s="28"/>
      <c r="O286" s="28"/>
      <c r="P286" s="29">
        <f t="shared" si="14"/>
        <v>7.1</v>
      </c>
      <c r="Q286" s="30" t="s">
        <v>114</v>
      </c>
      <c r="R286" s="6"/>
      <c r="S286" s="29">
        <f t="shared" si="16"/>
        <v>7.1</v>
      </c>
      <c r="T286" s="11"/>
      <c r="U286" s="11"/>
    </row>
    <row r="287" spans="1:21" s="4" customFormat="1" ht="114.75" x14ac:dyDescent="0.25">
      <c r="A287" s="21"/>
      <c r="B287" s="160"/>
      <c r="C287" s="39"/>
      <c r="D287" s="39"/>
      <c r="E287" s="39" t="s">
        <v>190</v>
      </c>
      <c r="F287" s="6"/>
      <c r="G287" s="28"/>
      <c r="H287" s="28"/>
      <c r="I287" s="28"/>
      <c r="J287" s="28">
        <v>1.9</v>
      </c>
      <c r="K287" s="28"/>
      <c r="L287" s="28"/>
      <c r="M287" s="28"/>
      <c r="N287" s="28"/>
      <c r="O287" s="28"/>
      <c r="P287" s="29">
        <f t="shared" si="14"/>
        <v>1.9</v>
      </c>
      <c r="Q287" s="30" t="s">
        <v>114</v>
      </c>
      <c r="R287" s="6"/>
      <c r="S287" s="29">
        <f t="shared" si="16"/>
        <v>3.8</v>
      </c>
      <c r="T287" s="11"/>
      <c r="U287" s="11"/>
    </row>
    <row r="288" spans="1:21" s="4" customFormat="1" ht="114.75" x14ac:dyDescent="0.25">
      <c r="A288" s="21"/>
      <c r="B288" s="160"/>
      <c r="C288" s="39"/>
      <c r="D288" s="39"/>
      <c r="E288" s="39" t="s">
        <v>191</v>
      </c>
      <c r="F288" s="6"/>
      <c r="G288" s="28"/>
      <c r="H288" s="28"/>
      <c r="I288" s="28"/>
      <c r="J288" s="28">
        <v>2.8</v>
      </c>
      <c r="K288" s="28"/>
      <c r="L288" s="28"/>
      <c r="M288" s="28"/>
      <c r="N288" s="28"/>
      <c r="O288" s="28"/>
      <c r="P288" s="29">
        <f t="shared" si="14"/>
        <v>2.8</v>
      </c>
      <c r="Q288" s="30" t="s">
        <v>114</v>
      </c>
      <c r="R288" s="6"/>
      <c r="S288" s="29">
        <f t="shared" si="16"/>
        <v>5.6</v>
      </c>
      <c r="T288" s="11"/>
      <c r="U288" s="11"/>
    </row>
    <row r="289" spans="1:21" s="4" customFormat="1" ht="114.75" x14ac:dyDescent="0.25">
      <c r="A289" s="21"/>
      <c r="B289" s="160"/>
      <c r="C289" s="39"/>
      <c r="D289" s="39"/>
      <c r="E289" s="39" t="s">
        <v>192</v>
      </c>
      <c r="F289" s="6"/>
      <c r="G289" s="28"/>
      <c r="H289" s="28"/>
      <c r="I289" s="28"/>
      <c r="J289" s="28">
        <v>2.4</v>
      </c>
      <c r="K289" s="28"/>
      <c r="L289" s="28"/>
      <c r="M289" s="28"/>
      <c r="N289" s="28"/>
      <c r="O289" s="28"/>
      <c r="P289" s="29">
        <f t="shared" si="14"/>
        <v>2.4</v>
      </c>
      <c r="Q289" s="30" t="s">
        <v>114</v>
      </c>
      <c r="R289" s="6"/>
      <c r="S289" s="29">
        <f t="shared" si="16"/>
        <v>4.8</v>
      </c>
      <c r="T289" s="11"/>
      <c r="U289" s="11"/>
    </row>
    <row r="290" spans="1:21" s="4" customFormat="1" ht="114.75" x14ac:dyDescent="0.25">
      <c r="A290" s="21"/>
      <c r="B290" s="160"/>
      <c r="C290" s="39"/>
      <c r="D290" s="39"/>
      <c r="E290" s="39" t="s">
        <v>193</v>
      </c>
      <c r="F290" s="6"/>
      <c r="G290" s="28"/>
      <c r="H290" s="28"/>
      <c r="I290" s="28"/>
      <c r="J290" s="28">
        <v>8</v>
      </c>
      <c r="K290" s="28"/>
      <c r="L290" s="28"/>
      <c r="M290" s="28"/>
      <c r="N290" s="28"/>
      <c r="O290" s="28"/>
      <c r="P290" s="29">
        <f t="shared" si="14"/>
        <v>8</v>
      </c>
      <c r="Q290" s="30" t="s">
        <v>114</v>
      </c>
      <c r="R290" s="6"/>
      <c r="S290" s="29">
        <f t="shared" si="16"/>
        <v>16</v>
      </c>
      <c r="T290" s="11"/>
      <c r="U290" s="11"/>
    </row>
    <row r="291" spans="1:21" s="4" customFormat="1" ht="114.75" x14ac:dyDescent="0.25">
      <c r="A291" s="21"/>
      <c r="B291" s="160"/>
      <c r="C291" s="39"/>
      <c r="D291" s="39"/>
      <c r="E291" s="39" t="s">
        <v>194</v>
      </c>
      <c r="F291" s="6"/>
      <c r="G291" s="28"/>
      <c r="H291" s="28"/>
      <c r="I291" s="28"/>
      <c r="J291" s="28"/>
      <c r="K291" s="28">
        <v>3</v>
      </c>
      <c r="L291" s="28"/>
      <c r="M291" s="28"/>
      <c r="N291" s="28"/>
      <c r="O291" s="28"/>
      <c r="P291" s="29">
        <f t="shared" si="14"/>
        <v>3</v>
      </c>
      <c r="Q291" s="30" t="s">
        <v>114</v>
      </c>
      <c r="R291" s="6"/>
      <c r="S291" s="29">
        <f t="shared" si="16"/>
        <v>6</v>
      </c>
      <c r="T291" s="11"/>
      <c r="U291" s="11"/>
    </row>
    <row r="292" spans="1:21" s="4" customFormat="1" ht="114.75" x14ac:dyDescent="0.25">
      <c r="A292" s="21"/>
      <c r="B292" s="160"/>
      <c r="C292" s="39"/>
      <c r="D292" s="39"/>
      <c r="E292" s="39" t="s">
        <v>195</v>
      </c>
      <c r="F292" s="6"/>
      <c r="G292" s="28"/>
      <c r="H292" s="28"/>
      <c r="I292" s="28"/>
      <c r="J292" s="28"/>
      <c r="K292" s="28">
        <v>4.3</v>
      </c>
      <c r="L292" s="28"/>
      <c r="M292" s="28"/>
      <c r="N292" s="28"/>
      <c r="O292" s="28"/>
      <c r="P292" s="29">
        <f t="shared" si="14"/>
        <v>4.3</v>
      </c>
      <c r="Q292" s="30" t="s">
        <v>114</v>
      </c>
      <c r="R292" s="6"/>
      <c r="S292" s="29">
        <f t="shared" si="16"/>
        <v>8.6</v>
      </c>
      <c r="T292" s="11"/>
      <c r="U292" s="11"/>
    </row>
    <row r="293" spans="1:21" s="4" customFormat="1" ht="114.75" x14ac:dyDescent="0.25">
      <c r="A293" s="21"/>
      <c r="B293" s="160"/>
      <c r="C293" s="39"/>
      <c r="D293" s="39"/>
      <c r="E293" s="39" t="s">
        <v>196</v>
      </c>
      <c r="F293" s="6"/>
      <c r="G293" s="28"/>
      <c r="H293" s="28"/>
      <c r="I293" s="28"/>
      <c r="J293" s="28"/>
      <c r="K293" s="28">
        <v>4.9000000000000004</v>
      </c>
      <c r="L293" s="28"/>
      <c r="M293" s="28"/>
      <c r="N293" s="28"/>
      <c r="O293" s="28"/>
      <c r="P293" s="29">
        <f t="shared" si="14"/>
        <v>4.9000000000000004</v>
      </c>
      <c r="Q293" s="30" t="s">
        <v>114</v>
      </c>
      <c r="R293" s="6"/>
      <c r="S293" s="29">
        <f t="shared" si="16"/>
        <v>9.8000000000000007</v>
      </c>
      <c r="T293" s="11"/>
      <c r="U293" s="11"/>
    </row>
    <row r="294" spans="1:21" s="4" customFormat="1" ht="114.75" x14ac:dyDescent="0.25">
      <c r="A294" s="21"/>
      <c r="B294" s="160"/>
      <c r="C294" s="39"/>
      <c r="D294" s="39"/>
      <c r="E294" s="39" t="s">
        <v>197</v>
      </c>
      <c r="F294" s="6"/>
      <c r="G294" s="28"/>
      <c r="H294" s="28"/>
      <c r="I294" s="28"/>
      <c r="J294" s="28"/>
      <c r="K294" s="28">
        <v>3.6</v>
      </c>
      <c r="L294" s="28"/>
      <c r="M294" s="28"/>
      <c r="N294" s="28"/>
      <c r="O294" s="28"/>
      <c r="P294" s="29">
        <f t="shared" si="14"/>
        <v>3.6</v>
      </c>
      <c r="Q294" s="30" t="s">
        <v>114</v>
      </c>
      <c r="R294" s="6"/>
      <c r="S294" s="29">
        <f t="shared" si="16"/>
        <v>7.2</v>
      </c>
      <c r="T294" s="11"/>
      <c r="U294" s="11"/>
    </row>
    <row r="295" spans="1:21" s="4" customFormat="1" ht="114.75" x14ac:dyDescent="0.25">
      <c r="A295" s="21"/>
      <c r="B295" s="160"/>
      <c r="C295" s="39"/>
      <c r="D295" s="39"/>
      <c r="E295" s="39" t="s">
        <v>198</v>
      </c>
      <c r="F295" s="6"/>
      <c r="G295" s="28"/>
      <c r="H295" s="28"/>
      <c r="I295" s="28"/>
      <c r="J295" s="28"/>
      <c r="K295" s="28">
        <v>1.5</v>
      </c>
      <c r="L295" s="28"/>
      <c r="M295" s="28"/>
      <c r="N295" s="28"/>
      <c r="O295" s="28"/>
      <c r="P295" s="29">
        <f t="shared" si="14"/>
        <v>1.5</v>
      </c>
      <c r="Q295" s="30" t="s">
        <v>114</v>
      </c>
      <c r="R295" s="6"/>
      <c r="S295" s="29">
        <f t="shared" si="16"/>
        <v>3</v>
      </c>
      <c r="T295" s="11"/>
      <c r="U295" s="11"/>
    </row>
    <row r="296" spans="1:21" s="4" customFormat="1" ht="114.75" x14ac:dyDescent="0.25">
      <c r="A296" s="21"/>
      <c r="B296" s="160"/>
      <c r="C296" s="39"/>
      <c r="D296" s="39"/>
      <c r="E296" s="39" t="s">
        <v>199</v>
      </c>
      <c r="F296" s="6"/>
      <c r="G296" s="28"/>
      <c r="H296" s="28"/>
      <c r="I296" s="28"/>
      <c r="J296" s="28"/>
      <c r="K296" s="28">
        <v>2.4</v>
      </c>
      <c r="L296" s="28"/>
      <c r="M296" s="28"/>
      <c r="N296" s="28"/>
      <c r="O296" s="28"/>
      <c r="P296" s="29">
        <f t="shared" si="14"/>
        <v>2.4</v>
      </c>
      <c r="Q296" s="30" t="s">
        <v>114</v>
      </c>
      <c r="R296" s="6"/>
      <c r="S296" s="29">
        <f t="shared" si="16"/>
        <v>4.8</v>
      </c>
      <c r="T296" s="11"/>
      <c r="U296" s="11"/>
    </row>
    <row r="297" spans="1:21" s="4" customFormat="1" ht="114.75" x14ac:dyDescent="0.25">
      <c r="A297" s="21"/>
      <c r="B297" s="160"/>
      <c r="C297" s="39"/>
      <c r="D297" s="39"/>
      <c r="E297" s="39" t="s">
        <v>200</v>
      </c>
      <c r="F297" s="6"/>
      <c r="G297" s="28"/>
      <c r="H297" s="28"/>
      <c r="I297" s="28"/>
      <c r="J297" s="28"/>
      <c r="K297" s="28">
        <v>6.4</v>
      </c>
      <c r="L297" s="28"/>
      <c r="M297" s="28"/>
      <c r="N297" s="28"/>
      <c r="O297" s="28"/>
      <c r="P297" s="29">
        <f t="shared" si="14"/>
        <v>6.4</v>
      </c>
      <c r="Q297" s="30" t="s">
        <v>114</v>
      </c>
      <c r="R297" s="6"/>
      <c r="S297" s="29">
        <f t="shared" si="16"/>
        <v>12.8</v>
      </c>
      <c r="T297" s="11"/>
      <c r="U297" s="11"/>
    </row>
    <row r="298" spans="1:21" s="4" customFormat="1" ht="114.75" x14ac:dyDescent="0.25">
      <c r="A298" s="21"/>
      <c r="B298" s="160"/>
      <c r="C298" s="39"/>
      <c r="D298" s="39"/>
      <c r="E298" s="39" t="s">
        <v>201</v>
      </c>
      <c r="F298" s="6"/>
      <c r="G298" s="28"/>
      <c r="H298" s="28"/>
      <c r="I298" s="28"/>
      <c r="J298" s="28"/>
      <c r="K298" s="28">
        <v>15.8</v>
      </c>
      <c r="L298" s="28"/>
      <c r="M298" s="28"/>
      <c r="N298" s="28"/>
      <c r="O298" s="28"/>
      <c r="P298" s="29">
        <f t="shared" si="14"/>
        <v>15.8</v>
      </c>
      <c r="Q298" s="30" t="s">
        <v>114</v>
      </c>
      <c r="R298" s="6"/>
      <c r="S298" s="29">
        <f t="shared" si="16"/>
        <v>31.6</v>
      </c>
      <c r="T298" s="11"/>
      <c r="U298" s="11"/>
    </row>
    <row r="299" spans="1:21" s="4" customFormat="1" ht="114.75" x14ac:dyDescent="0.25">
      <c r="A299" s="21"/>
      <c r="B299" s="160"/>
      <c r="C299" s="39"/>
      <c r="D299" s="39"/>
      <c r="E299" s="39" t="s">
        <v>202</v>
      </c>
      <c r="F299" s="6"/>
      <c r="G299" s="28"/>
      <c r="H299" s="28"/>
      <c r="I299" s="28"/>
      <c r="J299" s="28"/>
      <c r="K299" s="28">
        <v>0.8</v>
      </c>
      <c r="L299" s="28"/>
      <c r="M299" s="28"/>
      <c r="N299" s="28"/>
      <c r="O299" s="28"/>
      <c r="P299" s="29">
        <f t="shared" si="14"/>
        <v>0.8</v>
      </c>
      <c r="Q299" s="30" t="s">
        <v>114</v>
      </c>
      <c r="R299" s="6"/>
      <c r="S299" s="29">
        <f t="shared" si="16"/>
        <v>1.6</v>
      </c>
      <c r="T299" s="11"/>
      <c r="U299" s="11"/>
    </row>
    <row r="300" spans="1:21" s="4" customFormat="1" ht="114.75" x14ac:dyDescent="0.25">
      <c r="A300" s="21"/>
      <c r="B300" s="160"/>
      <c r="C300" s="39"/>
      <c r="D300" s="39"/>
      <c r="E300" s="39" t="s">
        <v>203</v>
      </c>
      <c r="F300" s="6"/>
      <c r="G300" s="28"/>
      <c r="H300" s="28"/>
      <c r="I300" s="28"/>
      <c r="J300" s="28"/>
      <c r="K300" s="28">
        <v>8.1999999999999993</v>
      </c>
      <c r="L300" s="28"/>
      <c r="M300" s="28"/>
      <c r="N300" s="28"/>
      <c r="O300" s="28"/>
      <c r="P300" s="29">
        <f t="shared" si="14"/>
        <v>8.1999999999999993</v>
      </c>
      <c r="Q300" s="30" t="s">
        <v>114</v>
      </c>
      <c r="R300" s="6"/>
      <c r="S300" s="29">
        <f t="shared" si="16"/>
        <v>16.399999999999999</v>
      </c>
      <c r="T300" s="11"/>
      <c r="U300" s="11"/>
    </row>
    <row r="301" spans="1:21" s="4" customFormat="1" ht="114.75" x14ac:dyDescent="0.25">
      <c r="A301" s="21"/>
      <c r="B301" s="160"/>
      <c r="C301" s="39"/>
      <c r="D301" s="39"/>
      <c r="E301" s="39" t="s">
        <v>204</v>
      </c>
      <c r="F301" s="6"/>
      <c r="G301" s="28"/>
      <c r="H301" s="28"/>
      <c r="I301" s="28"/>
      <c r="J301" s="28"/>
      <c r="K301" s="28">
        <v>15.2</v>
      </c>
      <c r="L301" s="28"/>
      <c r="M301" s="28"/>
      <c r="N301" s="28"/>
      <c r="O301" s="28"/>
      <c r="P301" s="29">
        <f t="shared" si="14"/>
        <v>15.2</v>
      </c>
      <c r="Q301" s="30" t="s">
        <v>114</v>
      </c>
      <c r="R301" s="6"/>
      <c r="S301" s="29">
        <f t="shared" si="16"/>
        <v>30.4</v>
      </c>
      <c r="T301" s="11"/>
      <c r="U301" s="11"/>
    </row>
    <row r="302" spans="1:21" s="4" customFormat="1" ht="114.75" x14ac:dyDescent="0.25">
      <c r="A302" s="21"/>
      <c r="B302" s="160"/>
      <c r="C302" s="39"/>
      <c r="D302" s="39"/>
      <c r="E302" s="39" t="s">
        <v>205</v>
      </c>
      <c r="F302" s="6"/>
      <c r="G302" s="28"/>
      <c r="H302" s="28"/>
      <c r="I302" s="28"/>
      <c r="J302" s="28"/>
      <c r="K302" s="28">
        <v>7.7</v>
      </c>
      <c r="L302" s="28"/>
      <c r="M302" s="28"/>
      <c r="N302" s="28"/>
      <c r="O302" s="28"/>
      <c r="P302" s="29">
        <f t="shared" si="14"/>
        <v>7.7</v>
      </c>
      <c r="Q302" s="30" t="s">
        <v>114</v>
      </c>
      <c r="R302" s="6"/>
      <c r="S302" s="29">
        <f t="shared" si="16"/>
        <v>15.4</v>
      </c>
      <c r="T302" s="11"/>
      <c r="U302" s="11"/>
    </row>
    <row r="303" spans="1:21" s="4" customFormat="1" ht="51" x14ac:dyDescent="0.25">
      <c r="A303" s="21"/>
      <c r="B303" s="157" t="s">
        <v>209</v>
      </c>
      <c r="C303" s="157" t="s">
        <v>210</v>
      </c>
      <c r="D303" s="121"/>
      <c r="E303" s="10" t="s">
        <v>211</v>
      </c>
      <c r="F303" s="6"/>
      <c r="G303" s="37"/>
      <c r="H303" s="37"/>
      <c r="I303" s="8">
        <v>1</v>
      </c>
      <c r="J303" s="37"/>
      <c r="K303" s="37"/>
      <c r="L303" s="37"/>
      <c r="M303" s="37"/>
      <c r="N303" s="37"/>
      <c r="O303" s="37"/>
      <c r="P303" s="29">
        <f t="shared" ref="P303:P313" si="17">SUM(G303:O303)</f>
        <v>1</v>
      </c>
      <c r="Q303" s="6" t="s">
        <v>283</v>
      </c>
      <c r="R303" s="6"/>
      <c r="S303" s="29">
        <f t="shared" si="16"/>
        <v>1</v>
      </c>
      <c r="T303" s="11"/>
      <c r="U303" s="11"/>
    </row>
    <row r="304" spans="1:21" s="4" customFormat="1" ht="63.75" x14ac:dyDescent="0.25">
      <c r="A304" s="21"/>
      <c r="B304" s="157"/>
      <c r="C304" s="157"/>
      <c r="D304" s="121"/>
      <c r="E304" s="10" t="s">
        <v>212</v>
      </c>
      <c r="F304" s="6"/>
      <c r="G304" s="37"/>
      <c r="H304" s="37"/>
      <c r="I304" s="37">
        <v>0.5</v>
      </c>
      <c r="J304" s="37">
        <v>0.5</v>
      </c>
      <c r="K304" s="37"/>
      <c r="L304" s="37"/>
      <c r="M304" s="37"/>
      <c r="N304" s="37"/>
      <c r="O304" s="37"/>
      <c r="P304" s="29">
        <f t="shared" si="17"/>
        <v>1</v>
      </c>
      <c r="Q304" s="6" t="s">
        <v>283</v>
      </c>
      <c r="R304" s="6"/>
      <c r="S304" s="29">
        <f t="shared" si="16"/>
        <v>1.5</v>
      </c>
      <c r="T304" s="11"/>
      <c r="U304" s="11"/>
    </row>
    <row r="305" spans="1:21" s="4" customFormat="1" ht="51" x14ac:dyDescent="0.25">
      <c r="A305" s="21"/>
      <c r="B305" s="157"/>
      <c r="C305" s="157"/>
      <c r="D305" s="121"/>
      <c r="E305" s="10" t="s">
        <v>213</v>
      </c>
      <c r="F305" s="6"/>
      <c r="G305" s="37"/>
      <c r="H305" s="37"/>
      <c r="I305" s="37">
        <v>2.5</v>
      </c>
      <c r="J305" s="37">
        <v>2.5</v>
      </c>
      <c r="K305" s="37"/>
      <c r="L305" s="37"/>
      <c r="M305" s="37"/>
      <c r="N305" s="37"/>
      <c r="O305" s="37"/>
      <c r="P305" s="29">
        <f t="shared" si="17"/>
        <v>5</v>
      </c>
      <c r="Q305" s="6" t="s">
        <v>283</v>
      </c>
      <c r="R305" s="6"/>
      <c r="S305" s="29">
        <f t="shared" si="16"/>
        <v>7.5</v>
      </c>
      <c r="T305" s="11"/>
      <c r="U305" s="11"/>
    </row>
    <row r="306" spans="1:21" s="4" customFormat="1" ht="38.25" x14ac:dyDescent="0.25">
      <c r="A306" s="21"/>
      <c r="B306" s="157"/>
      <c r="C306" s="157"/>
      <c r="D306" s="121"/>
      <c r="E306" s="10" t="s">
        <v>214</v>
      </c>
      <c r="F306" s="6"/>
      <c r="G306" s="37"/>
      <c r="H306" s="37"/>
      <c r="I306" s="37"/>
      <c r="J306" s="8">
        <v>2</v>
      </c>
      <c r="K306" s="8">
        <v>2</v>
      </c>
      <c r="L306" s="8">
        <v>2</v>
      </c>
      <c r="M306" s="8">
        <v>2</v>
      </c>
      <c r="N306" s="8"/>
      <c r="O306" s="37"/>
      <c r="P306" s="29">
        <f t="shared" si="17"/>
        <v>8</v>
      </c>
      <c r="Q306" s="6" t="s">
        <v>283</v>
      </c>
      <c r="R306" s="6"/>
      <c r="S306" s="29">
        <f t="shared" si="16"/>
        <v>16</v>
      </c>
      <c r="T306" s="11"/>
      <c r="U306" s="11"/>
    </row>
    <row r="307" spans="1:21" s="4" customFormat="1" ht="51" x14ac:dyDescent="0.25">
      <c r="A307" s="21"/>
      <c r="B307" s="157"/>
      <c r="C307" s="157"/>
      <c r="D307" s="121"/>
      <c r="E307" s="10" t="s">
        <v>215</v>
      </c>
      <c r="F307" s="6"/>
      <c r="G307" s="37"/>
      <c r="H307" s="37"/>
      <c r="I307" s="37"/>
      <c r="J307" s="8">
        <v>5</v>
      </c>
      <c r="K307" s="8">
        <v>5</v>
      </c>
      <c r="L307" s="8">
        <v>5</v>
      </c>
      <c r="M307" s="8">
        <v>5</v>
      </c>
      <c r="N307" s="8">
        <v>5</v>
      </c>
      <c r="O307" s="37"/>
      <c r="P307" s="29">
        <f t="shared" si="17"/>
        <v>25</v>
      </c>
      <c r="Q307" s="6" t="s">
        <v>283</v>
      </c>
      <c r="R307" s="6"/>
      <c r="S307" s="29">
        <f t="shared" si="16"/>
        <v>50</v>
      </c>
      <c r="T307" s="11"/>
      <c r="U307" s="11"/>
    </row>
    <row r="308" spans="1:21" s="4" customFormat="1" ht="63.75" x14ac:dyDescent="0.25">
      <c r="A308" s="21"/>
      <c r="B308" s="157"/>
      <c r="C308" s="157"/>
      <c r="D308" s="121"/>
      <c r="E308" s="10" t="s">
        <v>216</v>
      </c>
      <c r="F308" s="6"/>
      <c r="G308" s="37"/>
      <c r="H308" s="37"/>
      <c r="I308" s="8">
        <v>2</v>
      </c>
      <c r="J308" s="8">
        <v>3</v>
      </c>
      <c r="K308" s="8">
        <v>4</v>
      </c>
      <c r="L308" s="8">
        <v>5</v>
      </c>
      <c r="M308" s="37"/>
      <c r="N308" s="37"/>
      <c r="O308" s="37"/>
      <c r="P308" s="29">
        <f t="shared" si="17"/>
        <v>14</v>
      </c>
      <c r="Q308" s="6" t="s">
        <v>283</v>
      </c>
      <c r="R308" s="6"/>
      <c r="S308" s="29">
        <f t="shared" si="16"/>
        <v>26</v>
      </c>
      <c r="T308" s="11"/>
      <c r="U308" s="11"/>
    </row>
    <row r="309" spans="1:21" s="4" customFormat="1" ht="32.25" customHeight="1" x14ac:dyDescent="0.25">
      <c r="A309" s="21"/>
      <c r="B309" s="157"/>
      <c r="C309" s="162" t="s">
        <v>217</v>
      </c>
      <c r="D309" s="123"/>
      <c r="E309" s="23" t="s">
        <v>446</v>
      </c>
      <c r="F309" s="6"/>
      <c r="G309" s="6"/>
      <c r="H309" s="6"/>
      <c r="I309" s="6"/>
      <c r="J309" s="6"/>
      <c r="K309" s="6"/>
      <c r="L309" s="6"/>
      <c r="M309" s="6"/>
      <c r="N309" s="6"/>
      <c r="O309" s="6"/>
      <c r="P309" s="29">
        <f t="shared" si="17"/>
        <v>0</v>
      </c>
      <c r="Q309" s="6" t="s">
        <v>283</v>
      </c>
      <c r="R309" s="6"/>
      <c r="S309" s="11"/>
      <c r="T309" s="11"/>
      <c r="U309" s="11"/>
    </row>
    <row r="310" spans="1:21" s="4" customFormat="1" ht="25.5" x14ac:dyDescent="0.25">
      <c r="A310" s="21"/>
      <c r="B310" s="157"/>
      <c r="C310" s="163"/>
      <c r="D310" s="124"/>
      <c r="E310" s="23" t="s">
        <v>447</v>
      </c>
      <c r="F310" s="6"/>
      <c r="G310" s="6"/>
      <c r="H310" s="6"/>
      <c r="I310" s="6"/>
      <c r="J310" s="6"/>
      <c r="K310" s="6"/>
      <c r="L310" s="6"/>
      <c r="M310" s="6"/>
      <c r="N310" s="6"/>
      <c r="O310" s="6"/>
      <c r="P310" s="29">
        <f t="shared" si="17"/>
        <v>0</v>
      </c>
      <c r="Q310" s="6" t="s">
        <v>283</v>
      </c>
      <c r="R310" s="6"/>
      <c r="S310" s="11"/>
      <c r="T310" s="11"/>
      <c r="U310" s="11"/>
    </row>
    <row r="311" spans="1:21" s="4" customFormat="1" ht="25.5" x14ac:dyDescent="0.25">
      <c r="A311" s="21"/>
      <c r="B311" s="157"/>
      <c r="C311" s="163"/>
      <c r="D311" s="124"/>
      <c r="E311" s="23" t="s">
        <v>448</v>
      </c>
      <c r="F311" s="6"/>
      <c r="G311" s="6"/>
      <c r="H311" s="6"/>
      <c r="I311" s="6"/>
      <c r="J311" s="6"/>
      <c r="K311" s="6"/>
      <c r="L311" s="6"/>
      <c r="M311" s="6"/>
      <c r="N311" s="6"/>
      <c r="O311" s="6"/>
      <c r="P311" s="29">
        <f t="shared" si="17"/>
        <v>0</v>
      </c>
      <c r="Q311" s="6" t="s">
        <v>283</v>
      </c>
      <c r="R311" s="6"/>
      <c r="S311" s="11"/>
      <c r="T311" s="11"/>
      <c r="U311" s="11"/>
    </row>
    <row r="312" spans="1:21" s="4" customFormat="1" ht="25.5" x14ac:dyDescent="0.25">
      <c r="A312" s="21"/>
      <c r="B312" s="157"/>
      <c r="C312" s="163"/>
      <c r="D312" s="124"/>
      <c r="E312" s="23" t="s">
        <v>449</v>
      </c>
      <c r="F312" s="6"/>
      <c r="G312" s="6"/>
      <c r="H312" s="6"/>
      <c r="I312" s="6"/>
      <c r="J312" s="6"/>
      <c r="K312" s="6"/>
      <c r="L312" s="6"/>
      <c r="M312" s="6"/>
      <c r="N312" s="6"/>
      <c r="O312" s="6"/>
      <c r="P312" s="29">
        <f t="shared" si="17"/>
        <v>0</v>
      </c>
      <c r="Q312" s="6" t="s">
        <v>283</v>
      </c>
      <c r="R312" s="6"/>
      <c r="S312" s="11"/>
      <c r="T312" s="11"/>
      <c r="U312" s="11"/>
    </row>
    <row r="313" spans="1:21" s="4" customFormat="1" ht="25.5" x14ac:dyDescent="0.25">
      <c r="A313" s="21"/>
      <c r="B313" s="157"/>
      <c r="C313" s="164"/>
      <c r="D313" s="125"/>
      <c r="E313" s="23" t="s">
        <v>450</v>
      </c>
      <c r="F313" s="6"/>
      <c r="G313" s="6"/>
      <c r="H313" s="6"/>
      <c r="I313" s="6"/>
      <c r="J313" s="6"/>
      <c r="K313" s="6"/>
      <c r="L313" s="6"/>
      <c r="M313" s="6"/>
      <c r="N313" s="6"/>
      <c r="O313" s="6"/>
      <c r="P313" s="29">
        <f t="shared" si="17"/>
        <v>0</v>
      </c>
      <c r="Q313" s="6" t="s">
        <v>283</v>
      </c>
      <c r="R313" s="6"/>
      <c r="S313" s="11"/>
      <c r="T313" s="11"/>
      <c r="U313" s="11"/>
    </row>
    <row r="314" spans="1:21" x14ac:dyDescent="0.25">
      <c r="A314" s="21"/>
      <c r="B314" s="156" t="s">
        <v>33</v>
      </c>
      <c r="C314" s="156"/>
      <c r="D314" s="156"/>
      <c r="E314" s="156"/>
      <c r="F314" s="156"/>
      <c r="G314" s="51">
        <f>SUM(G193:G313)</f>
        <v>426.05</v>
      </c>
      <c r="H314" s="51">
        <f t="shared" ref="H314:O314" si="18">SUM(H193:H313)</f>
        <v>582.10000000000014</v>
      </c>
      <c r="I314" s="51">
        <f t="shared" si="18"/>
        <v>585.09999999999991</v>
      </c>
      <c r="J314" s="51">
        <f t="shared" si="18"/>
        <v>560.79999999999984</v>
      </c>
      <c r="K314" s="51">
        <f t="shared" si="18"/>
        <v>2256.5000000000005</v>
      </c>
      <c r="L314" s="51">
        <f t="shared" si="18"/>
        <v>12</v>
      </c>
      <c r="M314" s="51">
        <f t="shared" si="18"/>
        <v>7</v>
      </c>
      <c r="N314" s="51">
        <f t="shared" si="18"/>
        <v>5</v>
      </c>
      <c r="O314" s="51">
        <f t="shared" si="18"/>
        <v>0</v>
      </c>
      <c r="P314" s="51">
        <f>SUM(G314:O314)</f>
        <v>4434.55</v>
      </c>
      <c r="Q314" s="52"/>
      <c r="R314" s="52"/>
      <c r="S314" s="51">
        <f>SUM(S193:S313)</f>
        <v>7275.8500000000022</v>
      </c>
      <c r="T314" s="51">
        <f>SUM(T193:T313)</f>
        <v>0</v>
      </c>
      <c r="U314" s="51">
        <f>SUM(U193:U313)</f>
        <v>0</v>
      </c>
    </row>
    <row r="315" spans="1:21" x14ac:dyDescent="0.25">
      <c r="A315" s="21"/>
      <c r="B315" s="159" t="s">
        <v>17</v>
      </c>
      <c r="C315" s="159"/>
      <c r="D315" s="159"/>
      <c r="E315" s="159"/>
      <c r="F315" s="159"/>
      <c r="G315" s="159"/>
      <c r="H315" s="159"/>
      <c r="I315" s="159"/>
      <c r="J315" s="159"/>
      <c r="K315" s="159"/>
      <c r="L315" s="159"/>
      <c r="M315" s="159"/>
      <c r="N315" s="159"/>
      <c r="O315" s="159"/>
      <c r="P315" s="159"/>
      <c r="Q315" s="159"/>
      <c r="R315" s="159"/>
      <c r="S315" s="159"/>
      <c r="T315" s="159"/>
      <c r="U315" s="159"/>
    </row>
    <row r="316" spans="1:21" ht="114.75" x14ac:dyDescent="0.25">
      <c r="A316" s="21"/>
      <c r="B316" s="153" t="s">
        <v>302</v>
      </c>
      <c r="C316" s="153" t="s">
        <v>296</v>
      </c>
      <c r="D316" s="118"/>
      <c r="E316" s="25" t="s">
        <v>294</v>
      </c>
      <c r="F316" s="25"/>
      <c r="G316" s="6"/>
      <c r="H316" s="6"/>
      <c r="I316" s="6"/>
      <c r="J316" s="6"/>
      <c r="K316" s="6"/>
      <c r="L316" s="6"/>
      <c r="M316" s="6"/>
      <c r="N316" s="6"/>
      <c r="O316" s="6"/>
      <c r="P316" s="29">
        <f t="shared" ref="P316:P321" si="19">SUM(G316:O316)</f>
        <v>0</v>
      </c>
      <c r="Q316" s="6"/>
      <c r="R316" s="6"/>
      <c r="S316" s="11"/>
      <c r="T316" s="11"/>
      <c r="U316" s="11"/>
    </row>
    <row r="317" spans="1:21" s="5" customFormat="1" ht="63.75" x14ac:dyDescent="0.25">
      <c r="A317" s="21"/>
      <c r="B317" s="154"/>
      <c r="C317" s="155"/>
      <c r="D317" s="120"/>
      <c r="E317" s="25" t="s">
        <v>295</v>
      </c>
      <c r="F317" s="25"/>
      <c r="G317" s="6"/>
      <c r="H317" s="6"/>
      <c r="I317" s="6"/>
      <c r="J317" s="6"/>
      <c r="K317" s="6"/>
      <c r="L317" s="6"/>
      <c r="M317" s="6"/>
      <c r="N317" s="6"/>
      <c r="O317" s="6"/>
      <c r="P317" s="29">
        <f t="shared" si="19"/>
        <v>0</v>
      </c>
      <c r="Q317" s="6"/>
      <c r="R317" s="6"/>
      <c r="S317" s="17"/>
      <c r="T317" s="17"/>
      <c r="U317" s="17"/>
    </row>
    <row r="318" spans="1:21" s="5" customFormat="1" ht="76.5" x14ac:dyDescent="0.25">
      <c r="A318" s="21"/>
      <c r="B318" s="154"/>
      <c r="C318" s="153" t="s">
        <v>297</v>
      </c>
      <c r="D318" s="118"/>
      <c r="E318" s="25" t="s">
        <v>298</v>
      </c>
      <c r="F318" s="25"/>
      <c r="G318" s="6"/>
      <c r="H318" s="6"/>
      <c r="I318" s="6"/>
      <c r="J318" s="6"/>
      <c r="K318" s="6"/>
      <c r="L318" s="6"/>
      <c r="M318" s="6"/>
      <c r="N318" s="6"/>
      <c r="O318" s="6"/>
      <c r="P318" s="29">
        <f t="shared" si="19"/>
        <v>0</v>
      </c>
      <c r="Q318" s="6"/>
      <c r="R318" s="6"/>
      <c r="S318" s="17"/>
      <c r="T318" s="17"/>
      <c r="U318" s="17"/>
    </row>
    <row r="319" spans="1:21" s="5" customFormat="1" ht="63.75" x14ac:dyDescent="0.25">
      <c r="A319" s="21"/>
      <c r="B319" s="154"/>
      <c r="C319" s="154"/>
      <c r="D319" s="119"/>
      <c r="E319" s="25" t="s">
        <v>299</v>
      </c>
      <c r="F319" s="25"/>
      <c r="G319" s="6"/>
      <c r="H319" s="6"/>
      <c r="I319" s="6"/>
      <c r="J319" s="6"/>
      <c r="K319" s="6"/>
      <c r="L319" s="6"/>
      <c r="M319" s="6"/>
      <c r="N319" s="6"/>
      <c r="O319" s="6"/>
      <c r="P319" s="29">
        <f t="shared" si="19"/>
        <v>0</v>
      </c>
      <c r="Q319" s="6"/>
      <c r="R319" s="6"/>
      <c r="S319" s="17"/>
      <c r="T319" s="17"/>
      <c r="U319" s="17"/>
    </row>
    <row r="320" spans="1:21" s="5" customFormat="1" ht="76.5" x14ac:dyDescent="0.25">
      <c r="A320" s="21"/>
      <c r="B320" s="154"/>
      <c r="C320" s="154"/>
      <c r="D320" s="119"/>
      <c r="E320" s="25" t="s">
        <v>300</v>
      </c>
      <c r="F320" s="25"/>
      <c r="G320" s="6"/>
      <c r="H320" s="6"/>
      <c r="I320" s="6"/>
      <c r="J320" s="6"/>
      <c r="K320" s="6"/>
      <c r="L320" s="6"/>
      <c r="M320" s="6"/>
      <c r="N320" s="6"/>
      <c r="O320" s="6"/>
      <c r="P320" s="29">
        <f t="shared" si="19"/>
        <v>0</v>
      </c>
      <c r="Q320" s="6"/>
      <c r="R320" s="6"/>
      <c r="S320" s="17"/>
      <c r="T320" s="17"/>
      <c r="U320" s="17"/>
    </row>
    <row r="321" spans="1:21" s="5" customFormat="1" ht="66" customHeight="1" x14ac:dyDescent="0.25">
      <c r="A321" s="21"/>
      <c r="B321" s="155"/>
      <c r="C321" s="155"/>
      <c r="D321" s="120"/>
      <c r="E321" s="25" t="s">
        <v>301</v>
      </c>
      <c r="F321" s="25"/>
      <c r="G321" s="6"/>
      <c r="H321" s="6"/>
      <c r="I321" s="6"/>
      <c r="J321" s="6"/>
      <c r="K321" s="6"/>
      <c r="L321" s="6"/>
      <c r="M321" s="6"/>
      <c r="N321" s="6"/>
      <c r="O321" s="6"/>
      <c r="P321" s="29">
        <f t="shared" si="19"/>
        <v>0</v>
      </c>
      <c r="Q321" s="6"/>
      <c r="R321" s="6"/>
      <c r="S321" s="17"/>
      <c r="T321" s="17"/>
      <c r="U321" s="17"/>
    </row>
    <row r="322" spans="1:21" s="5" customFormat="1" x14ac:dyDescent="0.25">
      <c r="A322" s="21"/>
      <c r="B322" s="156" t="s">
        <v>33</v>
      </c>
      <c r="C322" s="156"/>
      <c r="D322" s="156"/>
      <c r="E322" s="156"/>
      <c r="F322" s="156"/>
      <c r="G322" s="51">
        <f>SUM(G316:G321)</f>
        <v>0</v>
      </c>
      <c r="H322" s="51">
        <f t="shared" ref="H322:O322" si="20">SUM(H316:H321)</f>
        <v>0</v>
      </c>
      <c r="I322" s="51">
        <f t="shared" si="20"/>
        <v>0</v>
      </c>
      <c r="J322" s="51">
        <f t="shared" si="20"/>
        <v>0</v>
      </c>
      <c r="K322" s="51">
        <f t="shared" si="20"/>
        <v>0</v>
      </c>
      <c r="L322" s="51">
        <f t="shared" si="20"/>
        <v>0</v>
      </c>
      <c r="M322" s="51">
        <f t="shared" si="20"/>
        <v>0</v>
      </c>
      <c r="N322" s="51">
        <f t="shared" si="20"/>
        <v>0</v>
      </c>
      <c r="O322" s="51">
        <f t="shared" si="20"/>
        <v>0</v>
      </c>
      <c r="P322" s="51">
        <f>SUM(G322:O322)</f>
        <v>0</v>
      </c>
      <c r="Q322" s="52"/>
      <c r="R322" s="52"/>
      <c r="S322" s="51">
        <f>SUM(S316:S321)</f>
        <v>0</v>
      </c>
      <c r="T322" s="51">
        <f>SUM(T316:T321)</f>
        <v>0</v>
      </c>
      <c r="U322" s="51">
        <f>SUM(U316:U321)</f>
        <v>0</v>
      </c>
    </row>
    <row r="323" spans="1:21" x14ac:dyDescent="0.25">
      <c r="A323" s="21"/>
      <c r="B323" s="158" t="s">
        <v>18</v>
      </c>
      <c r="C323" s="158"/>
      <c r="D323" s="158"/>
      <c r="E323" s="158"/>
      <c r="F323" s="158"/>
      <c r="G323" s="158"/>
      <c r="H323" s="158"/>
      <c r="I323" s="158"/>
      <c r="J323" s="158"/>
      <c r="K323" s="158"/>
      <c r="L323" s="158"/>
      <c r="M323" s="158"/>
      <c r="N323" s="158"/>
      <c r="O323" s="158"/>
      <c r="P323" s="158"/>
      <c r="Q323" s="158"/>
      <c r="R323" s="158"/>
      <c r="S323" s="158"/>
      <c r="T323" s="158"/>
      <c r="U323" s="158"/>
    </row>
    <row r="324" spans="1:21" x14ac:dyDescent="0.25">
      <c r="A324" s="21"/>
      <c r="B324" s="159" t="s">
        <v>19</v>
      </c>
      <c r="C324" s="159"/>
      <c r="D324" s="159"/>
      <c r="E324" s="159"/>
      <c r="F324" s="159"/>
      <c r="G324" s="159"/>
      <c r="H324" s="159"/>
      <c r="I324" s="159"/>
      <c r="J324" s="159"/>
      <c r="K324" s="159"/>
      <c r="L324" s="159"/>
      <c r="M324" s="159"/>
      <c r="N324" s="159"/>
      <c r="O324" s="159"/>
      <c r="P324" s="159"/>
      <c r="Q324" s="159"/>
      <c r="R324" s="159"/>
      <c r="S324" s="159"/>
      <c r="T324" s="159"/>
      <c r="U324" s="159"/>
    </row>
    <row r="325" spans="1:21" ht="51" x14ac:dyDescent="0.25">
      <c r="A325" s="21"/>
      <c r="B325" s="160" t="s">
        <v>65</v>
      </c>
      <c r="C325" s="160" t="s">
        <v>66</v>
      </c>
      <c r="D325" s="122"/>
      <c r="E325" s="40" t="s">
        <v>465</v>
      </c>
      <c r="F325" s="6"/>
      <c r="G325" s="28">
        <v>12.5</v>
      </c>
      <c r="H325" s="28">
        <v>12.5</v>
      </c>
      <c r="I325" s="28">
        <v>12.5</v>
      </c>
      <c r="J325" s="28">
        <v>12.9</v>
      </c>
      <c r="K325" s="28">
        <v>12.6</v>
      </c>
      <c r="L325" s="28">
        <v>12.1</v>
      </c>
      <c r="M325" s="28">
        <v>12.5</v>
      </c>
      <c r="N325" s="28">
        <v>12.5</v>
      </c>
      <c r="O325" s="28">
        <v>12.5</v>
      </c>
      <c r="P325" s="29">
        <f>SUM(G325:O325)</f>
        <v>112.6</v>
      </c>
      <c r="Q325" s="30" t="s">
        <v>277</v>
      </c>
      <c r="R325" s="6"/>
      <c r="S325" s="28">
        <v>112.6</v>
      </c>
      <c r="T325" s="28"/>
      <c r="U325" s="28"/>
    </row>
    <row r="326" spans="1:21" ht="27.75" customHeight="1" x14ac:dyDescent="0.25">
      <c r="A326" s="21"/>
      <c r="B326" s="160"/>
      <c r="C326" s="160"/>
      <c r="D326" s="122"/>
      <c r="E326" s="40" t="s">
        <v>466</v>
      </c>
      <c r="F326" s="6"/>
      <c r="G326" s="28">
        <v>3.8</v>
      </c>
      <c r="H326" s="28">
        <v>7.2</v>
      </c>
      <c r="I326" s="28">
        <v>3.8</v>
      </c>
      <c r="J326" s="28">
        <v>7.6</v>
      </c>
      <c r="K326" s="28">
        <v>4.5</v>
      </c>
      <c r="L326" s="28">
        <v>4.5</v>
      </c>
      <c r="M326" s="28">
        <v>4.5</v>
      </c>
      <c r="N326" s="28">
        <v>4.5</v>
      </c>
      <c r="O326" s="28">
        <v>4.5</v>
      </c>
      <c r="P326" s="29">
        <f t="shared" ref="P326:P389" si="21">SUM(G326:O326)</f>
        <v>44.9</v>
      </c>
      <c r="Q326" s="30" t="s">
        <v>277</v>
      </c>
      <c r="R326" s="6"/>
      <c r="S326" s="28">
        <v>44.9</v>
      </c>
      <c r="T326" s="28"/>
      <c r="U326" s="28"/>
    </row>
    <row r="327" spans="1:21" ht="38.25" x14ac:dyDescent="0.25">
      <c r="A327" s="21"/>
      <c r="B327" s="160"/>
      <c r="C327" s="160"/>
      <c r="D327" s="122"/>
      <c r="E327" s="41" t="s">
        <v>467</v>
      </c>
      <c r="F327" s="6"/>
      <c r="G327" s="28">
        <v>18.5</v>
      </c>
      <c r="H327" s="28">
        <v>19</v>
      </c>
      <c r="I327" s="28">
        <v>20.100000000000001</v>
      </c>
      <c r="J327" s="28"/>
      <c r="K327" s="28"/>
      <c r="L327" s="28"/>
      <c r="M327" s="28"/>
      <c r="N327" s="28"/>
      <c r="O327" s="28"/>
      <c r="P327" s="29">
        <f t="shared" si="21"/>
        <v>57.6</v>
      </c>
      <c r="Q327" s="30" t="s">
        <v>277</v>
      </c>
      <c r="R327" s="6"/>
      <c r="S327" s="28"/>
      <c r="T327" s="28">
        <v>57.6</v>
      </c>
      <c r="U327" s="28"/>
    </row>
    <row r="328" spans="1:21" ht="38.25" x14ac:dyDescent="0.25">
      <c r="A328" s="21"/>
      <c r="B328" s="160"/>
      <c r="C328" s="160"/>
      <c r="D328" s="122"/>
      <c r="E328" s="41" t="s">
        <v>468</v>
      </c>
      <c r="F328" s="6"/>
      <c r="G328" s="28">
        <v>1</v>
      </c>
      <c r="H328" s="28">
        <v>2</v>
      </c>
      <c r="I328" s="28">
        <v>2</v>
      </c>
      <c r="J328" s="28">
        <v>3</v>
      </c>
      <c r="K328" s="28">
        <v>4</v>
      </c>
      <c r="L328" s="28">
        <v>5</v>
      </c>
      <c r="M328" s="28">
        <v>5</v>
      </c>
      <c r="N328" s="28">
        <v>5</v>
      </c>
      <c r="O328" s="28">
        <v>5</v>
      </c>
      <c r="P328" s="29">
        <f t="shared" si="21"/>
        <v>32</v>
      </c>
      <c r="Q328" s="30" t="s">
        <v>277</v>
      </c>
      <c r="R328" s="6"/>
      <c r="S328" s="28">
        <v>5</v>
      </c>
      <c r="T328" s="28">
        <v>20</v>
      </c>
      <c r="U328" s="28">
        <v>5</v>
      </c>
    </row>
    <row r="329" spans="1:21" ht="38.25" x14ac:dyDescent="0.25">
      <c r="A329" s="21"/>
      <c r="B329" s="160"/>
      <c r="C329" s="160"/>
      <c r="D329" s="122"/>
      <c r="E329" s="41" t="s">
        <v>469</v>
      </c>
      <c r="F329" s="6"/>
      <c r="G329" s="28">
        <v>37.200000000000003</v>
      </c>
      <c r="H329" s="28">
        <v>37.200000000000003</v>
      </c>
      <c r="I329" s="28">
        <v>37.200000000000003</v>
      </c>
      <c r="J329" s="28">
        <v>37.200000000000003</v>
      </c>
      <c r="K329" s="28">
        <v>37.200000000000003</v>
      </c>
      <c r="L329" s="28">
        <v>37.200000000000003</v>
      </c>
      <c r="M329" s="28">
        <v>37.200000000000003</v>
      </c>
      <c r="N329" s="28">
        <v>37.200000000000003</v>
      </c>
      <c r="O329" s="28">
        <v>37.200000000000003</v>
      </c>
      <c r="P329" s="29">
        <f t="shared" si="21"/>
        <v>334.79999999999995</v>
      </c>
      <c r="Q329" s="30" t="s">
        <v>277</v>
      </c>
      <c r="R329" s="6"/>
      <c r="S329" s="28">
        <v>334.8</v>
      </c>
      <c r="T329" s="28"/>
      <c r="U329" s="28"/>
    </row>
    <row r="330" spans="1:21" ht="51" x14ac:dyDescent="0.25">
      <c r="A330" s="21"/>
      <c r="B330" s="160"/>
      <c r="C330" s="160"/>
      <c r="D330" s="122"/>
      <c r="E330" s="41" t="s">
        <v>470</v>
      </c>
      <c r="F330" s="6"/>
      <c r="G330" s="28">
        <v>0.8</v>
      </c>
      <c r="H330" s="28">
        <v>0.9</v>
      </c>
      <c r="I330" s="28">
        <v>1</v>
      </c>
      <c r="J330" s="28">
        <v>0.9</v>
      </c>
      <c r="K330" s="28">
        <v>0.7</v>
      </c>
      <c r="L330" s="28">
        <v>0.8</v>
      </c>
      <c r="M330" s="28">
        <v>0.9</v>
      </c>
      <c r="N330" s="28">
        <v>0.8</v>
      </c>
      <c r="O330" s="28">
        <v>0.9</v>
      </c>
      <c r="P330" s="29">
        <f t="shared" si="21"/>
        <v>7.7</v>
      </c>
      <c r="Q330" s="30" t="s">
        <v>277</v>
      </c>
      <c r="R330" s="6"/>
      <c r="S330" s="28">
        <v>7.7</v>
      </c>
      <c r="T330" s="28"/>
      <c r="U330" s="28"/>
    </row>
    <row r="331" spans="1:21" ht="38.25" x14ac:dyDescent="0.25">
      <c r="A331" s="21"/>
      <c r="B331" s="160"/>
      <c r="C331" s="160"/>
      <c r="D331" s="122"/>
      <c r="E331" s="41" t="s">
        <v>471</v>
      </c>
      <c r="F331" s="6"/>
      <c r="G331" s="28">
        <v>7.2</v>
      </c>
      <c r="H331" s="28">
        <v>7.5</v>
      </c>
      <c r="I331" s="28">
        <v>7.5</v>
      </c>
      <c r="J331" s="28">
        <v>7.5</v>
      </c>
      <c r="K331" s="28">
        <v>8</v>
      </c>
      <c r="L331" s="28">
        <v>7.2</v>
      </c>
      <c r="M331" s="28">
        <v>7.2</v>
      </c>
      <c r="N331" s="28">
        <v>7.2</v>
      </c>
      <c r="O331" s="28">
        <v>7.2</v>
      </c>
      <c r="P331" s="29">
        <f t="shared" si="21"/>
        <v>66.500000000000014</v>
      </c>
      <c r="Q331" s="30" t="s">
        <v>277</v>
      </c>
      <c r="R331" s="6"/>
      <c r="S331" s="28">
        <v>66.5</v>
      </c>
      <c r="T331" s="28"/>
      <c r="U331" s="28"/>
    </row>
    <row r="332" spans="1:21" ht="38.25" x14ac:dyDescent="0.25">
      <c r="A332" s="21"/>
      <c r="B332" s="160"/>
      <c r="C332" s="160"/>
      <c r="D332" s="122"/>
      <c r="E332" s="41" t="s">
        <v>472</v>
      </c>
      <c r="F332" s="6"/>
      <c r="G332" s="28">
        <v>0.1</v>
      </c>
      <c r="H332" s="28">
        <v>0.1</v>
      </c>
      <c r="I332" s="28">
        <v>0.2</v>
      </c>
      <c r="J332" s="28">
        <v>0.1</v>
      </c>
      <c r="K332" s="28">
        <v>0.2</v>
      </c>
      <c r="L332" s="28">
        <v>0.1</v>
      </c>
      <c r="M332" s="28">
        <v>0.2</v>
      </c>
      <c r="N332" s="28">
        <v>0.1</v>
      </c>
      <c r="O332" s="28">
        <v>0.1</v>
      </c>
      <c r="P332" s="29">
        <f t="shared" si="21"/>
        <v>1.2000000000000002</v>
      </c>
      <c r="Q332" s="30" t="s">
        <v>277</v>
      </c>
      <c r="R332" s="6"/>
      <c r="S332" s="28">
        <v>1.2</v>
      </c>
      <c r="T332" s="28"/>
      <c r="U332" s="28"/>
    </row>
    <row r="333" spans="1:21" ht="38.25" x14ac:dyDescent="0.25">
      <c r="A333" s="21"/>
      <c r="B333" s="160"/>
      <c r="C333" s="160"/>
      <c r="D333" s="122"/>
      <c r="E333" s="41" t="s">
        <v>473</v>
      </c>
      <c r="F333" s="6"/>
      <c r="G333" s="50"/>
      <c r="H333" s="50"/>
      <c r="I333" s="50"/>
      <c r="J333" s="50" t="s">
        <v>67</v>
      </c>
      <c r="K333" s="50" t="s">
        <v>67</v>
      </c>
      <c r="L333" s="50" t="s">
        <v>67</v>
      </c>
      <c r="M333" s="50" t="s">
        <v>67</v>
      </c>
      <c r="N333" s="50"/>
      <c r="O333" s="50"/>
      <c r="P333" s="29">
        <f t="shared" si="21"/>
        <v>0</v>
      </c>
      <c r="Q333" s="30" t="s">
        <v>278</v>
      </c>
      <c r="R333" s="6"/>
      <c r="S333" s="28"/>
      <c r="T333" s="49" t="s">
        <v>80</v>
      </c>
      <c r="U333" s="28"/>
    </row>
    <row r="334" spans="1:21" ht="54" customHeight="1" x14ac:dyDescent="0.25">
      <c r="A334" s="21"/>
      <c r="B334" s="160"/>
      <c r="C334" s="160"/>
      <c r="D334" s="122"/>
      <c r="E334" s="41" t="s">
        <v>474</v>
      </c>
      <c r="F334" s="6"/>
      <c r="G334" s="28">
        <v>12.6</v>
      </c>
      <c r="H334" s="28">
        <v>12.6</v>
      </c>
      <c r="I334" s="28">
        <v>12.6</v>
      </c>
      <c r="J334" s="28">
        <v>12.6</v>
      </c>
      <c r="K334" s="28">
        <v>12.6</v>
      </c>
      <c r="L334" s="28">
        <v>12.6</v>
      </c>
      <c r="M334" s="28">
        <v>13</v>
      </c>
      <c r="N334" s="28">
        <v>13</v>
      </c>
      <c r="O334" s="28">
        <v>13</v>
      </c>
      <c r="P334" s="29">
        <f t="shared" si="21"/>
        <v>114.6</v>
      </c>
      <c r="Q334" s="30" t="s">
        <v>279</v>
      </c>
      <c r="R334" s="6"/>
      <c r="S334" s="28">
        <v>100</v>
      </c>
      <c r="T334" s="28"/>
      <c r="U334" s="28">
        <v>14.6</v>
      </c>
    </row>
    <row r="335" spans="1:21" ht="38.25" x14ac:dyDescent="0.25">
      <c r="A335" s="21"/>
      <c r="B335" s="160"/>
      <c r="C335" s="160"/>
      <c r="D335" s="122"/>
      <c r="E335" s="40" t="s">
        <v>475</v>
      </c>
      <c r="F335" s="6"/>
      <c r="G335" s="45">
        <v>2</v>
      </c>
      <c r="H335" s="45">
        <v>2</v>
      </c>
      <c r="I335" s="45">
        <v>4</v>
      </c>
      <c r="J335" s="45"/>
      <c r="K335" s="13"/>
      <c r="L335" s="13"/>
      <c r="M335" s="13"/>
      <c r="N335" s="13"/>
      <c r="O335" s="13"/>
      <c r="P335" s="47">
        <f t="shared" si="21"/>
        <v>8</v>
      </c>
      <c r="Q335" s="30" t="s">
        <v>68</v>
      </c>
      <c r="R335" s="30"/>
      <c r="S335" s="28">
        <v>8</v>
      </c>
      <c r="T335" s="28"/>
      <c r="U335" s="28"/>
    </row>
    <row r="336" spans="1:21" ht="38.25" x14ac:dyDescent="0.25">
      <c r="A336" s="21"/>
      <c r="B336" s="160"/>
      <c r="C336" s="160"/>
      <c r="D336" s="122"/>
      <c r="E336" s="41" t="s">
        <v>476</v>
      </c>
      <c r="F336" s="6"/>
      <c r="G336" s="28">
        <v>1.9</v>
      </c>
      <c r="H336" s="28">
        <v>2</v>
      </c>
      <c r="I336" s="28">
        <v>3</v>
      </c>
      <c r="J336" s="28">
        <v>3.1</v>
      </c>
      <c r="K336" s="11"/>
      <c r="L336" s="11"/>
      <c r="M336" s="11"/>
      <c r="N336" s="11"/>
      <c r="O336" s="11"/>
      <c r="P336" s="29">
        <f t="shared" si="21"/>
        <v>10</v>
      </c>
      <c r="Q336" s="30" t="s">
        <v>68</v>
      </c>
      <c r="R336" s="6"/>
      <c r="S336" s="28">
        <v>10</v>
      </c>
      <c r="T336" s="28"/>
      <c r="U336" s="28"/>
    </row>
    <row r="337" spans="1:21" ht="25.5" x14ac:dyDescent="0.25">
      <c r="A337" s="21"/>
      <c r="B337" s="160"/>
      <c r="C337" s="160"/>
      <c r="D337" s="122"/>
      <c r="E337" s="41" t="s">
        <v>477</v>
      </c>
      <c r="F337" s="6"/>
      <c r="G337" s="28">
        <v>1.2</v>
      </c>
      <c r="H337" s="28"/>
      <c r="I337" s="28"/>
      <c r="J337" s="28"/>
      <c r="K337" s="28"/>
      <c r="L337" s="11"/>
      <c r="M337" s="11"/>
      <c r="N337" s="11"/>
      <c r="O337" s="11"/>
      <c r="P337" s="29">
        <f t="shared" si="21"/>
        <v>1.2</v>
      </c>
      <c r="Q337" s="30" t="s">
        <v>68</v>
      </c>
      <c r="R337" s="6"/>
      <c r="S337" s="28">
        <v>4</v>
      </c>
      <c r="T337" s="28"/>
      <c r="U337" s="28"/>
    </row>
    <row r="338" spans="1:21" ht="38.25" x14ac:dyDescent="0.25">
      <c r="A338" s="21"/>
      <c r="B338" s="160"/>
      <c r="C338" s="160"/>
      <c r="D338" s="122"/>
      <c r="E338" s="41" t="s">
        <v>478</v>
      </c>
      <c r="F338" s="6"/>
      <c r="G338" s="28">
        <v>2</v>
      </c>
      <c r="H338" s="28">
        <v>2</v>
      </c>
      <c r="I338" s="28">
        <v>2</v>
      </c>
      <c r="J338" s="28">
        <v>2</v>
      </c>
      <c r="K338" s="28">
        <v>2</v>
      </c>
      <c r="L338" s="11"/>
      <c r="M338" s="11"/>
      <c r="N338" s="11"/>
      <c r="O338" s="11"/>
      <c r="P338" s="29">
        <f t="shared" si="21"/>
        <v>10</v>
      </c>
      <c r="Q338" s="30" t="s">
        <v>280</v>
      </c>
      <c r="R338" s="6"/>
      <c r="S338" s="28">
        <v>6</v>
      </c>
      <c r="T338" s="28">
        <v>4</v>
      </c>
      <c r="U338" s="28"/>
    </row>
    <row r="339" spans="1:21" ht="40.5" customHeight="1" x14ac:dyDescent="0.25">
      <c r="A339" s="21"/>
      <c r="B339" s="160"/>
      <c r="C339" s="160" t="s">
        <v>69</v>
      </c>
      <c r="D339" s="122"/>
      <c r="E339" s="9" t="s">
        <v>479</v>
      </c>
      <c r="F339" s="6"/>
      <c r="G339" s="28">
        <v>2</v>
      </c>
      <c r="H339" s="28">
        <v>3</v>
      </c>
      <c r="I339" s="28">
        <v>1</v>
      </c>
      <c r="J339" s="28">
        <v>2</v>
      </c>
      <c r="K339" s="28">
        <v>1</v>
      </c>
      <c r="L339" s="28">
        <v>2</v>
      </c>
      <c r="M339" s="28">
        <v>3</v>
      </c>
      <c r="N339" s="28">
        <v>2</v>
      </c>
      <c r="O339" s="28">
        <v>2</v>
      </c>
      <c r="P339" s="29">
        <f t="shared" si="21"/>
        <v>18</v>
      </c>
      <c r="Q339" s="30" t="s">
        <v>277</v>
      </c>
      <c r="R339" s="6"/>
      <c r="S339" s="28">
        <v>5</v>
      </c>
      <c r="T339" s="28">
        <v>9</v>
      </c>
      <c r="U339" s="28">
        <v>4</v>
      </c>
    </row>
    <row r="340" spans="1:21" ht="76.5" x14ac:dyDescent="0.25">
      <c r="A340" s="21"/>
      <c r="B340" s="160"/>
      <c r="C340" s="160"/>
      <c r="D340" s="122"/>
      <c r="E340" s="9" t="s">
        <v>480</v>
      </c>
      <c r="F340" s="6"/>
      <c r="G340" s="11"/>
      <c r="H340" s="11">
        <v>0.6</v>
      </c>
      <c r="I340" s="11">
        <v>0.6</v>
      </c>
      <c r="J340" s="11">
        <v>0.6</v>
      </c>
      <c r="K340" s="11">
        <v>0.6</v>
      </c>
      <c r="L340" s="11">
        <v>0.6</v>
      </c>
      <c r="M340" s="11">
        <v>0.6</v>
      </c>
      <c r="N340" s="11">
        <v>0.6</v>
      </c>
      <c r="O340" s="11">
        <v>0.8</v>
      </c>
      <c r="P340" s="29">
        <f t="shared" si="21"/>
        <v>5</v>
      </c>
      <c r="Q340" s="30" t="s">
        <v>277</v>
      </c>
      <c r="R340" s="6"/>
      <c r="S340" s="28"/>
      <c r="T340" s="28"/>
      <c r="U340" s="28">
        <v>5</v>
      </c>
    </row>
    <row r="341" spans="1:21" s="5" customFormat="1" ht="76.5" x14ac:dyDescent="0.25">
      <c r="A341" s="21"/>
      <c r="B341" s="160"/>
      <c r="C341" s="160"/>
      <c r="D341" s="122"/>
      <c r="E341" s="25" t="s">
        <v>481</v>
      </c>
      <c r="F341" s="6"/>
      <c r="G341" s="17"/>
      <c r="H341" s="17"/>
      <c r="I341" s="17"/>
      <c r="J341" s="17"/>
      <c r="K341" s="17"/>
      <c r="L341" s="17"/>
      <c r="M341" s="17"/>
      <c r="N341" s="17"/>
      <c r="O341" s="17"/>
      <c r="P341" s="29">
        <f t="shared" si="21"/>
        <v>0</v>
      </c>
      <c r="Q341" s="30" t="s">
        <v>277</v>
      </c>
      <c r="R341" s="6"/>
      <c r="S341" s="28"/>
      <c r="T341" s="28"/>
      <c r="U341" s="28"/>
    </row>
    <row r="342" spans="1:21" ht="76.5" x14ac:dyDescent="0.25">
      <c r="A342" s="21"/>
      <c r="B342" s="160"/>
      <c r="C342" s="160"/>
      <c r="D342" s="122"/>
      <c r="E342" s="9" t="s">
        <v>482</v>
      </c>
      <c r="F342" s="6"/>
      <c r="G342" s="11"/>
      <c r="H342" s="11"/>
      <c r="I342" s="11"/>
      <c r="J342" s="11"/>
      <c r="K342" s="11"/>
      <c r="L342" s="11"/>
      <c r="M342" s="11"/>
      <c r="N342" s="11"/>
      <c r="O342" s="11"/>
      <c r="P342" s="29">
        <f t="shared" si="21"/>
        <v>0</v>
      </c>
      <c r="Q342" s="30" t="s">
        <v>277</v>
      </c>
      <c r="R342" s="6"/>
      <c r="S342" s="28"/>
      <c r="T342" s="28"/>
      <c r="U342" s="28"/>
    </row>
    <row r="343" spans="1:21" ht="51" x14ac:dyDescent="0.25">
      <c r="A343" s="21"/>
      <c r="B343" s="160"/>
      <c r="C343" s="160"/>
      <c r="D343" s="122"/>
      <c r="E343" s="9" t="s">
        <v>483</v>
      </c>
      <c r="F343" s="6"/>
      <c r="G343" s="28">
        <v>1</v>
      </c>
      <c r="H343" s="28">
        <v>2</v>
      </c>
      <c r="I343" s="28">
        <v>2.5</v>
      </c>
      <c r="J343" s="28">
        <v>3</v>
      </c>
      <c r="K343" s="28">
        <v>3.5</v>
      </c>
      <c r="L343" s="28">
        <v>2</v>
      </c>
      <c r="M343" s="28">
        <v>3</v>
      </c>
      <c r="N343" s="28">
        <v>4</v>
      </c>
      <c r="O343" s="28">
        <v>3</v>
      </c>
      <c r="P343" s="29">
        <f t="shared" si="21"/>
        <v>24</v>
      </c>
      <c r="Q343" s="30" t="s">
        <v>277</v>
      </c>
      <c r="R343" s="6"/>
      <c r="S343" s="28">
        <v>24</v>
      </c>
      <c r="T343" s="28">
        <v>10</v>
      </c>
      <c r="U343" s="28">
        <v>14</v>
      </c>
    </row>
    <row r="344" spans="1:21" ht="38.25" x14ac:dyDescent="0.25">
      <c r="A344" s="21"/>
      <c r="B344" s="160"/>
      <c r="C344" s="160" t="s">
        <v>70</v>
      </c>
      <c r="D344" s="122"/>
      <c r="E344" s="9" t="s">
        <v>484</v>
      </c>
      <c r="F344" s="6"/>
      <c r="G344" s="28">
        <v>2</v>
      </c>
      <c r="H344" s="28">
        <v>3</v>
      </c>
      <c r="I344" s="28">
        <v>4</v>
      </c>
      <c r="J344" s="28">
        <v>5</v>
      </c>
      <c r="K344" s="28">
        <v>4</v>
      </c>
      <c r="L344" s="28">
        <v>9</v>
      </c>
      <c r="M344" s="28">
        <v>9</v>
      </c>
      <c r="N344" s="28">
        <v>10</v>
      </c>
      <c r="O344" s="28">
        <v>10</v>
      </c>
      <c r="P344" s="29">
        <f t="shared" si="21"/>
        <v>56</v>
      </c>
      <c r="Q344" s="30" t="s">
        <v>277</v>
      </c>
      <c r="R344" s="6"/>
      <c r="S344" s="28">
        <v>10</v>
      </c>
      <c r="T344" s="28">
        <v>40</v>
      </c>
      <c r="U344" s="28">
        <v>6</v>
      </c>
    </row>
    <row r="345" spans="1:21" ht="38.25" x14ac:dyDescent="0.25">
      <c r="A345" s="21"/>
      <c r="B345" s="160"/>
      <c r="C345" s="160"/>
      <c r="D345" s="122"/>
      <c r="E345" s="9" t="s">
        <v>485</v>
      </c>
      <c r="F345" s="6"/>
      <c r="G345" s="28">
        <v>3</v>
      </c>
      <c r="H345" s="28">
        <v>2</v>
      </c>
      <c r="I345" s="28">
        <v>4</v>
      </c>
      <c r="J345" s="28">
        <v>4</v>
      </c>
      <c r="K345" s="28">
        <v>5</v>
      </c>
      <c r="L345" s="28">
        <v>6</v>
      </c>
      <c r="M345" s="28">
        <v>6</v>
      </c>
      <c r="N345" s="28">
        <v>6</v>
      </c>
      <c r="O345" s="28">
        <v>6</v>
      </c>
      <c r="P345" s="29">
        <f t="shared" si="21"/>
        <v>42</v>
      </c>
      <c r="Q345" s="30" t="s">
        <v>277</v>
      </c>
      <c r="R345" s="6"/>
      <c r="S345" s="28">
        <v>5</v>
      </c>
      <c r="T345" s="28">
        <v>30</v>
      </c>
      <c r="U345" s="28">
        <v>7</v>
      </c>
    </row>
    <row r="346" spans="1:21" ht="63.75" x14ac:dyDescent="0.25">
      <c r="A346" s="21"/>
      <c r="B346" s="160"/>
      <c r="C346" s="160"/>
      <c r="D346" s="122"/>
      <c r="E346" s="9" t="s">
        <v>486</v>
      </c>
      <c r="F346" s="6"/>
      <c r="G346" s="28"/>
      <c r="H346" s="28">
        <v>3</v>
      </c>
      <c r="I346" s="28"/>
      <c r="J346" s="28"/>
      <c r="K346" s="28">
        <v>3</v>
      </c>
      <c r="L346" s="28"/>
      <c r="M346" s="28"/>
      <c r="N346" s="28"/>
      <c r="O346" s="28">
        <v>4</v>
      </c>
      <c r="P346" s="29">
        <f t="shared" si="21"/>
        <v>10</v>
      </c>
      <c r="Q346" s="30" t="s">
        <v>78</v>
      </c>
      <c r="R346" s="6"/>
      <c r="S346" s="28"/>
      <c r="T346" s="28"/>
      <c r="U346" s="28">
        <v>10</v>
      </c>
    </row>
    <row r="347" spans="1:21" ht="63.75" x14ac:dyDescent="0.25">
      <c r="A347" s="21"/>
      <c r="B347" s="160"/>
      <c r="C347" s="160"/>
      <c r="D347" s="122"/>
      <c r="E347" s="9" t="s">
        <v>487</v>
      </c>
      <c r="F347" s="6"/>
      <c r="G347" s="28"/>
      <c r="H347" s="28"/>
      <c r="I347" s="28"/>
      <c r="J347" s="28"/>
      <c r="K347" s="28"/>
      <c r="L347" s="28"/>
      <c r="M347" s="28">
        <v>9</v>
      </c>
      <c r="N347" s="28"/>
      <c r="O347" s="28"/>
      <c r="P347" s="29">
        <f t="shared" si="21"/>
        <v>9</v>
      </c>
      <c r="Q347" s="30" t="s">
        <v>68</v>
      </c>
      <c r="R347" s="6"/>
      <c r="S347" s="28"/>
      <c r="T347" s="28"/>
      <c r="U347" s="28">
        <v>9</v>
      </c>
    </row>
    <row r="348" spans="1:21" ht="54" customHeight="1" x14ac:dyDescent="0.25">
      <c r="A348" s="21"/>
      <c r="B348" s="160"/>
      <c r="C348" s="160"/>
      <c r="D348" s="122"/>
      <c r="E348" s="9" t="s">
        <v>488</v>
      </c>
      <c r="F348" s="6"/>
      <c r="G348" s="28"/>
      <c r="H348" s="28"/>
      <c r="I348" s="28">
        <v>2</v>
      </c>
      <c r="J348" s="28"/>
      <c r="K348" s="28"/>
      <c r="L348" s="28"/>
      <c r="M348" s="28"/>
      <c r="N348" s="28"/>
      <c r="O348" s="28"/>
      <c r="P348" s="29">
        <f t="shared" si="21"/>
        <v>2</v>
      </c>
      <c r="Q348" s="30" t="s">
        <v>277</v>
      </c>
      <c r="R348" s="6"/>
      <c r="S348" s="28"/>
      <c r="T348" s="28"/>
      <c r="U348" s="28">
        <v>2</v>
      </c>
    </row>
    <row r="349" spans="1:21" s="2" customFormat="1" x14ac:dyDescent="0.25">
      <c r="A349" s="42"/>
      <c r="B349" s="156" t="s">
        <v>33</v>
      </c>
      <c r="C349" s="156"/>
      <c r="D349" s="156"/>
      <c r="E349" s="156"/>
      <c r="F349" s="156"/>
      <c r="G349" s="51">
        <f t="shared" ref="G349:O349" si="22">SUM(G325:G348)</f>
        <v>108.8</v>
      </c>
      <c r="H349" s="51">
        <f t="shared" si="22"/>
        <v>118.6</v>
      </c>
      <c r="I349" s="51">
        <f t="shared" si="22"/>
        <v>120</v>
      </c>
      <c r="J349" s="51">
        <f t="shared" si="22"/>
        <v>101.49999999999997</v>
      </c>
      <c r="K349" s="51">
        <f t="shared" si="22"/>
        <v>98.899999999999991</v>
      </c>
      <c r="L349" s="51">
        <f t="shared" si="22"/>
        <v>99.09999999999998</v>
      </c>
      <c r="M349" s="51">
        <f t="shared" si="22"/>
        <v>111.1</v>
      </c>
      <c r="N349" s="51">
        <f t="shared" si="22"/>
        <v>102.89999999999999</v>
      </c>
      <c r="O349" s="51">
        <f t="shared" si="22"/>
        <v>106.19999999999999</v>
      </c>
      <c r="P349" s="51">
        <f t="shared" si="21"/>
        <v>967.09999999999991</v>
      </c>
      <c r="Q349" s="52"/>
      <c r="R349" s="52"/>
      <c r="S349" s="51">
        <f>SUM(S325:S348)</f>
        <v>744.7</v>
      </c>
      <c r="T349" s="51">
        <f>SUM(T325:T348)</f>
        <v>170.6</v>
      </c>
      <c r="U349" s="51">
        <f>SUM(U325:U348)</f>
        <v>76.599999999999994</v>
      </c>
    </row>
    <row r="350" spans="1:21" x14ac:dyDescent="0.25">
      <c r="A350" s="21"/>
      <c r="B350" s="159" t="s">
        <v>20</v>
      </c>
      <c r="C350" s="159"/>
      <c r="D350" s="159"/>
      <c r="E350" s="159"/>
      <c r="F350" s="159"/>
      <c r="G350" s="159"/>
      <c r="H350" s="159"/>
      <c r="I350" s="159"/>
      <c r="J350" s="159"/>
      <c r="K350" s="159"/>
      <c r="L350" s="159"/>
      <c r="M350" s="159"/>
      <c r="N350" s="159"/>
      <c r="O350" s="159"/>
      <c r="P350" s="159"/>
      <c r="Q350" s="159"/>
      <c r="R350" s="159"/>
      <c r="S350" s="159"/>
      <c r="T350" s="159"/>
      <c r="U350" s="159"/>
    </row>
    <row r="351" spans="1:21" ht="51" x14ac:dyDescent="0.25">
      <c r="A351" s="21"/>
      <c r="B351" s="160" t="s">
        <v>71</v>
      </c>
      <c r="C351" s="160" t="s">
        <v>72</v>
      </c>
      <c r="D351" s="122"/>
      <c r="E351" s="25" t="s">
        <v>489</v>
      </c>
      <c r="F351" s="17"/>
      <c r="G351" s="17"/>
      <c r="H351" s="17"/>
      <c r="I351" s="17"/>
      <c r="J351" s="17"/>
      <c r="K351" s="17">
        <v>5.2</v>
      </c>
      <c r="L351" s="17"/>
      <c r="M351" s="17"/>
      <c r="N351" s="17"/>
      <c r="O351" s="11">
        <v>31.2</v>
      </c>
      <c r="P351" s="29">
        <f t="shared" si="21"/>
        <v>36.4</v>
      </c>
      <c r="Q351" s="30" t="s">
        <v>77</v>
      </c>
      <c r="R351" s="6"/>
      <c r="S351" s="28">
        <v>36.4</v>
      </c>
      <c r="T351" s="28"/>
      <c r="U351" s="11"/>
    </row>
    <row r="352" spans="1:21" ht="38.25" x14ac:dyDescent="0.25">
      <c r="A352" s="21"/>
      <c r="B352" s="160"/>
      <c r="C352" s="160"/>
      <c r="D352" s="122"/>
      <c r="E352" s="19" t="s">
        <v>490</v>
      </c>
      <c r="F352" s="17"/>
      <c r="G352" s="17"/>
      <c r="H352" s="17"/>
      <c r="I352" s="28">
        <v>100</v>
      </c>
      <c r="J352" s="28">
        <v>90</v>
      </c>
      <c r="K352" s="28">
        <v>125</v>
      </c>
      <c r="L352" s="28">
        <v>25</v>
      </c>
      <c r="M352" s="28"/>
      <c r="N352" s="28"/>
      <c r="O352" s="28">
        <v>80</v>
      </c>
      <c r="P352" s="29">
        <f t="shared" si="21"/>
        <v>420</v>
      </c>
      <c r="Q352" s="30" t="s">
        <v>77</v>
      </c>
      <c r="R352" s="6"/>
      <c r="S352" s="28">
        <v>420</v>
      </c>
      <c r="T352" s="28"/>
      <c r="U352" s="11"/>
    </row>
    <row r="353" spans="1:21" ht="38.25" x14ac:dyDescent="0.25">
      <c r="A353" s="21"/>
      <c r="B353" s="160"/>
      <c r="C353" s="160"/>
      <c r="D353" s="122"/>
      <c r="E353" s="19" t="s">
        <v>491</v>
      </c>
      <c r="F353" s="17"/>
      <c r="G353" s="17"/>
      <c r="H353" s="17"/>
      <c r="I353" s="28"/>
      <c r="J353" s="43">
        <v>100</v>
      </c>
      <c r="K353" s="17"/>
      <c r="L353" s="28"/>
      <c r="M353" s="43">
        <v>100</v>
      </c>
      <c r="N353" s="17">
        <v>0.15</v>
      </c>
      <c r="O353" s="11"/>
      <c r="P353" s="29">
        <f t="shared" si="21"/>
        <v>200.15</v>
      </c>
      <c r="Q353" s="30" t="s">
        <v>77</v>
      </c>
      <c r="R353" s="6"/>
      <c r="S353" s="28">
        <v>200.15</v>
      </c>
      <c r="T353" s="11"/>
      <c r="U353" s="11"/>
    </row>
    <row r="354" spans="1:21" ht="51" x14ac:dyDescent="0.25">
      <c r="A354" s="21"/>
      <c r="B354" s="160"/>
      <c r="C354" s="160"/>
      <c r="D354" s="122"/>
      <c r="E354" s="19" t="s">
        <v>492</v>
      </c>
      <c r="F354" s="17"/>
      <c r="G354" s="17"/>
      <c r="H354" s="17"/>
      <c r="I354" s="28"/>
      <c r="J354" s="28">
        <v>25</v>
      </c>
      <c r="K354" s="17"/>
      <c r="L354" s="28"/>
      <c r="M354" s="28">
        <v>25</v>
      </c>
      <c r="N354" s="28">
        <v>25</v>
      </c>
      <c r="O354" s="28">
        <v>25</v>
      </c>
      <c r="P354" s="29">
        <f t="shared" si="21"/>
        <v>100</v>
      </c>
      <c r="Q354" s="30" t="s">
        <v>77</v>
      </c>
      <c r="R354" s="6"/>
      <c r="S354" s="28">
        <v>100</v>
      </c>
      <c r="T354" s="11"/>
      <c r="U354" s="11"/>
    </row>
    <row r="355" spans="1:21" ht="38.25" x14ac:dyDescent="0.25">
      <c r="A355" s="21"/>
      <c r="B355" s="160"/>
      <c r="C355" s="160"/>
      <c r="D355" s="122"/>
      <c r="E355" s="19" t="s">
        <v>493</v>
      </c>
      <c r="F355" s="17"/>
      <c r="G355" s="17"/>
      <c r="H355" s="28">
        <v>10.199999999999999</v>
      </c>
      <c r="I355" s="28">
        <v>10.199999999999999</v>
      </c>
      <c r="J355" s="28">
        <v>15</v>
      </c>
      <c r="K355" s="17"/>
      <c r="L355" s="17"/>
      <c r="M355" s="17"/>
      <c r="N355" s="17"/>
      <c r="O355" s="11"/>
      <c r="P355" s="29">
        <f t="shared" si="21"/>
        <v>35.4</v>
      </c>
      <c r="Q355" s="30" t="s">
        <v>77</v>
      </c>
      <c r="R355" s="6"/>
      <c r="S355" s="28">
        <v>35.4</v>
      </c>
      <c r="T355" s="11"/>
      <c r="U355" s="11"/>
    </row>
    <row r="356" spans="1:21" ht="25.5" x14ac:dyDescent="0.25">
      <c r="A356" s="21"/>
      <c r="B356" s="160"/>
      <c r="C356" s="160"/>
      <c r="D356" s="122"/>
      <c r="E356" s="19" t="s">
        <v>494</v>
      </c>
      <c r="F356" s="28"/>
      <c r="G356" s="28">
        <v>225</v>
      </c>
      <c r="H356" s="28">
        <v>600</v>
      </c>
      <c r="I356" s="28">
        <v>159</v>
      </c>
      <c r="J356" s="28"/>
      <c r="K356" s="28"/>
      <c r="L356" s="28">
        <v>250</v>
      </c>
      <c r="M356" s="28"/>
      <c r="N356" s="28"/>
      <c r="O356" s="28">
        <v>500</v>
      </c>
      <c r="P356" s="29">
        <f t="shared" si="21"/>
        <v>1734</v>
      </c>
      <c r="Q356" s="30" t="s">
        <v>77</v>
      </c>
      <c r="R356" s="6"/>
      <c r="S356" s="28">
        <v>1734</v>
      </c>
      <c r="T356" s="11"/>
      <c r="U356" s="11"/>
    </row>
    <row r="357" spans="1:21" ht="51" x14ac:dyDescent="0.25">
      <c r="A357" s="21"/>
      <c r="B357" s="160"/>
      <c r="C357" s="160"/>
      <c r="D357" s="122"/>
      <c r="E357" s="19" t="s">
        <v>495</v>
      </c>
      <c r="F357" s="17"/>
      <c r="G357" s="28">
        <v>10.5</v>
      </c>
      <c r="H357" s="28">
        <v>20</v>
      </c>
      <c r="I357" s="28">
        <v>21.05</v>
      </c>
      <c r="J357" s="28">
        <v>25</v>
      </c>
      <c r="K357" s="28">
        <v>9.5</v>
      </c>
      <c r="L357" s="28">
        <v>1.75</v>
      </c>
      <c r="M357" s="28">
        <v>2.2999999999999998</v>
      </c>
      <c r="N357" s="28">
        <v>0.75</v>
      </c>
      <c r="O357" s="28">
        <v>0.25</v>
      </c>
      <c r="P357" s="29">
        <f t="shared" si="21"/>
        <v>91.1</v>
      </c>
      <c r="Q357" s="30" t="s">
        <v>77</v>
      </c>
      <c r="R357" s="6"/>
      <c r="S357" s="28">
        <v>91.1</v>
      </c>
      <c r="T357" s="11"/>
      <c r="U357" s="11"/>
    </row>
    <row r="358" spans="1:21" ht="38.25" x14ac:dyDescent="0.25">
      <c r="A358" s="21"/>
      <c r="B358" s="160"/>
      <c r="C358" s="160"/>
      <c r="D358" s="122"/>
      <c r="E358" s="44" t="s">
        <v>496</v>
      </c>
      <c r="F358" s="17"/>
      <c r="G358" s="50"/>
      <c r="H358" s="50"/>
      <c r="I358" s="50"/>
      <c r="J358" s="50" t="s">
        <v>73</v>
      </c>
      <c r="K358" s="50" t="s">
        <v>74</v>
      </c>
      <c r="L358" s="50" t="s">
        <v>75</v>
      </c>
      <c r="M358" s="50" t="s">
        <v>76</v>
      </c>
      <c r="N358" s="50"/>
      <c r="O358" s="50"/>
      <c r="P358" s="55">
        <f t="shared" si="21"/>
        <v>0</v>
      </c>
      <c r="Q358" s="30" t="s">
        <v>78</v>
      </c>
      <c r="R358" s="30" t="s">
        <v>79</v>
      </c>
      <c r="S358" s="11"/>
      <c r="T358" s="50" t="s">
        <v>80</v>
      </c>
      <c r="U358" s="11"/>
    </row>
    <row r="359" spans="1:21" ht="51" x14ac:dyDescent="0.25">
      <c r="A359" s="21"/>
      <c r="B359" s="160"/>
      <c r="C359" s="160"/>
      <c r="D359" s="122"/>
      <c r="E359" s="40" t="s">
        <v>497</v>
      </c>
      <c r="F359" s="17"/>
      <c r="G359" s="50"/>
      <c r="H359" s="50"/>
      <c r="I359" s="50"/>
      <c r="J359" s="50" t="s">
        <v>74</v>
      </c>
      <c r="K359" s="50" t="s">
        <v>74</v>
      </c>
      <c r="L359" s="50" t="s">
        <v>74</v>
      </c>
      <c r="M359" s="50" t="s">
        <v>74</v>
      </c>
      <c r="N359" s="50" t="s">
        <v>74</v>
      </c>
      <c r="O359" s="50"/>
      <c r="P359" s="55">
        <f t="shared" si="21"/>
        <v>0</v>
      </c>
      <c r="Q359" s="30" t="s">
        <v>81</v>
      </c>
      <c r="R359" s="6"/>
      <c r="S359" s="11"/>
      <c r="T359" s="50" t="s">
        <v>80</v>
      </c>
      <c r="U359" s="11"/>
    </row>
    <row r="360" spans="1:21" ht="66" customHeight="1" x14ac:dyDescent="0.25">
      <c r="A360" s="21"/>
      <c r="B360" s="160"/>
      <c r="C360" s="160"/>
      <c r="D360" s="122"/>
      <c r="E360" s="19" t="s">
        <v>498</v>
      </c>
      <c r="F360" s="17"/>
      <c r="G360" s="28"/>
      <c r="H360" s="28">
        <v>7</v>
      </c>
      <c r="I360" s="28">
        <v>7</v>
      </c>
      <c r="J360" s="28"/>
      <c r="K360" s="28"/>
      <c r="L360" s="17"/>
      <c r="M360" s="17"/>
      <c r="N360" s="17"/>
      <c r="O360" s="11"/>
      <c r="P360" s="29">
        <f t="shared" si="21"/>
        <v>14</v>
      </c>
      <c r="Q360" s="30" t="s">
        <v>77</v>
      </c>
      <c r="R360" s="6"/>
      <c r="S360" s="28">
        <v>7</v>
      </c>
      <c r="T360" s="28"/>
      <c r="U360" s="28"/>
    </row>
    <row r="361" spans="1:21" ht="38.25" x14ac:dyDescent="0.25">
      <c r="A361" s="21"/>
      <c r="B361" s="160"/>
      <c r="C361" s="160"/>
      <c r="D361" s="122"/>
      <c r="E361" s="25" t="s">
        <v>499</v>
      </c>
      <c r="F361" s="17"/>
      <c r="G361" s="28"/>
      <c r="H361" s="28"/>
      <c r="I361" s="28"/>
      <c r="J361" s="28">
        <v>34</v>
      </c>
      <c r="K361" s="28"/>
      <c r="L361" s="17"/>
      <c r="M361" s="17"/>
      <c r="N361" s="17"/>
      <c r="O361" s="11"/>
      <c r="P361" s="29">
        <f t="shared" si="21"/>
        <v>34</v>
      </c>
      <c r="Q361" s="30" t="s">
        <v>77</v>
      </c>
      <c r="R361" s="6"/>
      <c r="S361" s="28">
        <v>34</v>
      </c>
      <c r="T361" s="28"/>
      <c r="U361" s="28"/>
    </row>
    <row r="362" spans="1:21" ht="51" x14ac:dyDescent="0.25">
      <c r="A362" s="21"/>
      <c r="B362" s="160"/>
      <c r="C362" s="160"/>
      <c r="D362" s="122"/>
      <c r="E362" s="19" t="s">
        <v>500</v>
      </c>
      <c r="F362" s="17"/>
      <c r="G362" s="17"/>
      <c r="H362" s="28"/>
      <c r="I362" s="28"/>
      <c r="J362" s="28"/>
      <c r="K362" s="28">
        <v>19</v>
      </c>
      <c r="L362" s="28"/>
      <c r="M362" s="17"/>
      <c r="N362" s="17"/>
      <c r="O362" s="11"/>
      <c r="P362" s="29">
        <f t="shared" si="21"/>
        <v>19</v>
      </c>
      <c r="Q362" s="30" t="s">
        <v>77</v>
      </c>
      <c r="R362" s="6"/>
      <c r="S362" s="28">
        <v>19</v>
      </c>
      <c r="T362" s="28"/>
      <c r="U362" s="28"/>
    </row>
    <row r="363" spans="1:21" s="5" customFormat="1" ht="38.25" x14ac:dyDescent="0.25">
      <c r="A363" s="21"/>
      <c r="B363" s="160"/>
      <c r="C363" s="153" t="s">
        <v>82</v>
      </c>
      <c r="D363" s="118"/>
      <c r="E363" s="19" t="s">
        <v>501</v>
      </c>
      <c r="F363" s="17"/>
      <c r="G363" s="17"/>
      <c r="H363" s="28">
        <v>5</v>
      </c>
      <c r="I363" s="28">
        <v>4</v>
      </c>
      <c r="J363" s="28">
        <v>5</v>
      </c>
      <c r="K363" s="28">
        <v>4</v>
      </c>
      <c r="L363" s="28">
        <v>2</v>
      </c>
      <c r="M363" s="17"/>
      <c r="N363" s="17"/>
      <c r="O363" s="17"/>
      <c r="P363" s="29">
        <f t="shared" si="21"/>
        <v>20</v>
      </c>
      <c r="Q363" s="30" t="s">
        <v>77</v>
      </c>
      <c r="R363" s="6"/>
      <c r="S363" s="28"/>
      <c r="T363" s="28"/>
      <c r="U363" s="28">
        <v>20</v>
      </c>
    </row>
    <row r="364" spans="1:21" s="5" customFormat="1" ht="38.25" x14ac:dyDescent="0.25">
      <c r="A364" s="21"/>
      <c r="B364" s="160"/>
      <c r="C364" s="154"/>
      <c r="D364" s="119"/>
      <c r="E364" s="19" t="s">
        <v>502</v>
      </c>
      <c r="F364" s="17"/>
      <c r="G364" s="17"/>
      <c r="H364" s="28"/>
      <c r="I364" s="28"/>
      <c r="J364" s="28"/>
      <c r="K364" s="28"/>
      <c r="L364" s="28"/>
      <c r="M364" s="28">
        <v>4</v>
      </c>
      <c r="N364" s="28">
        <v>4</v>
      </c>
      <c r="O364" s="17"/>
      <c r="P364" s="29">
        <f t="shared" si="21"/>
        <v>8</v>
      </c>
      <c r="Q364" s="30" t="s">
        <v>77</v>
      </c>
      <c r="R364" s="6"/>
      <c r="S364" s="28"/>
      <c r="T364" s="28"/>
      <c r="U364" s="28">
        <v>4</v>
      </c>
    </row>
    <row r="365" spans="1:21" ht="51" x14ac:dyDescent="0.25">
      <c r="A365" s="21"/>
      <c r="B365" s="160"/>
      <c r="C365" s="155"/>
      <c r="D365" s="120"/>
      <c r="E365" s="9" t="s">
        <v>503</v>
      </c>
      <c r="F365" s="9"/>
      <c r="G365" s="6"/>
      <c r="H365" s="6"/>
      <c r="I365" s="6"/>
      <c r="J365" s="6"/>
      <c r="K365" s="6"/>
      <c r="L365" s="17">
        <v>2.5</v>
      </c>
      <c r="M365" s="17">
        <v>2.5</v>
      </c>
      <c r="N365" s="17">
        <v>2.5</v>
      </c>
      <c r="O365" s="17">
        <v>2.5</v>
      </c>
      <c r="P365" s="29">
        <f t="shared" si="21"/>
        <v>10</v>
      </c>
      <c r="Q365" s="30" t="s">
        <v>77</v>
      </c>
      <c r="R365" s="6"/>
      <c r="S365" s="11"/>
      <c r="T365" s="11"/>
      <c r="U365" s="28">
        <v>10</v>
      </c>
    </row>
    <row r="366" spans="1:21" s="5" customFormat="1" ht="38.25" x14ac:dyDescent="0.25">
      <c r="A366" s="21"/>
      <c r="B366" s="160"/>
      <c r="C366" s="153" t="s">
        <v>83</v>
      </c>
      <c r="D366" s="118"/>
      <c r="E366" s="25" t="s">
        <v>504</v>
      </c>
      <c r="F366" s="25"/>
      <c r="G366" s="28">
        <v>2</v>
      </c>
      <c r="H366" s="28">
        <v>2</v>
      </c>
      <c r="I366" s="28"/>
      <c r="J366" s="28"/>
      <c r="K366" s="28"/>
      <c r="L366" s="28"/>
      <c r="M366" s="28"/>
      <c r="N366" s="28"/>
      <c r="O366" s="28"/>
      <c r="P366" s="29">
        <f t="shared" si="21"/>
        <v>4</v>
      </c>
      <c r="Q366" s="30" t="s">
        <v>77</v>
      </c>
      <c r="R366" s="6"/>
      <c r="S366" s="28">
        <v>2</v>
      </c>
      <c r="T366" s="28"/>
      <c r="U366" s="28"/>
    </row>
    <row r="367" spans="1:21" s="5" customFormat="1" ht="38.25" x14ac:dyDescent="0.25">
      <c r="A367" s="21"/>
      <c r="B367" s="160"/>
      <c r="C367" s="154"/>
      <c r="D367" s="119"/>
      <c r="E367" s="25" t="s">
        <v>505</v>
      </c>
      <c r="F367" s="25"/>
      <c r="G367" s="28"/>
      <c r="H367" s="28">
        <v>0.3</v>
      </c>
      <c r="I367" s="28"/>
      <c r="J367" s="28"/>
      <c r="K367" s="28"/>
      <c r="L367" s="28"/>
      <c r="M367" s="28"/>
      <c r="N367" s="28"/>
      <c r="O367" s="28"/>
      <c r="P367" s="29">
        <f t="shared" si="21"/>
        <v>0.3</v>
      </c>
      <c r="Q367" s="30" t="s">
        <v>77</v>
      </c>
      <c r="R367" s="6"/>
      <c r="S367" s="28">
        <v>0.3</v>
      </c>
      <c r="T367" s="28"/>
      <c r="U367" s="28"/>
    </row>
    <row r="368" spans="1:21" s="5" customFormat="1" ht="38.25" x14ac:dyDescent="0.25">
      <c r="A368" s="21"/>
      <c r="B368" s="160"/>
      <c r="C368" s="154"/>
      <c r="D368" s="119"/>
      <c r="E368" s="25" t="s">
        <v>506</v>
      </c>
      <c r="F368" s="25"/>
      <c r="G368" s="28"/>
      <c r="H368" s="28"/>
      <c r="I368" s="28">
        <v>1.5</v>
      </c>
      <c r="J368" s="28">
        <v>1.5</v>
      </c>
      <c r="K368" s="28"/>
      <c r="L368" s="28"/>
      <c r="M368" s="28"/>
      <c r="N368" s="28"/>
      <c r="O368" s="28"/>
      <c r="P368" s="29">
        <f t="shared" si="21"/>
        <v>3</v>
      </c>
      <c r="Q368" s="30" t="s">
        <v>77</v>
      </c>
      <c r="R368" s="6"/>
      <c r="S368" s="28">
        <v>3</v>
      </c>
      <c r="T368" s="28"/>
      <c r="U368" s="28"/>
    </row>
    <row r="369" spans="1:21" s="5" customFormat="1" ht="28.5" customHeight="1" x14ac:dyDescent="0.25">
      <c r="A369" s="21"/>
      <c r="B369" s="160"/>
      <c r="C369" s="154"/>
      <c r="D369" s="119"/>
      <c r="E369" s="25" t="s">
        <v>507</v>
      </c>
      <c r="F369" s="25"/>
      <c r="G369" s="28"/>
      <c r="H369" s="28"/>
      <c r="I369" s="28"/>
      <c r="J369" s="28">
        <v>1.3</v>
      </c>
      <c r="K369" s="28">
        <v>1</v>
      </c>
      <c r="L369" s="28"/>
      <c r="M369" s="28"/>
      <c r="N369" s="28"/>
      <c r="O369" s="28"/>
      <c r="P369" s="29">
        <f t="shared" si="21"/>
        <v>2.2999999999999998</v>
      </c>
      <c r="Q369" s="30" t="s">
        <v>77</v>
      </c>
      <c r="R369" s="6"/>
      <c r="S369" s="28">
        <v>3.3</v>
      </c>
      <c r="T369" s="28"/>
      <c r="U369" s="28"/>
    </row>
    <row r="370" spans="1:21" s="5" customFormat="1" ht="51" x14ac:dyDescent="0.25">
      <c r="A370" s="21"/>
      <c r="B370" s="160"/>
      <c r="C370" s="154"/>
      <c r="D370" s="119"/>
      <c r="E370" s="25" t="s">
        <v>508</v>
      </c>
      <c r="F370" s="25"/>
      <c r="G370" s="28"/>
      <c r="H370" s="28"/>
      <c r="I370" s="28">
        <v>1</v>
      </c>
      <c r="J370" s="28">
        <v>2.5</v>
      </c>
      <c r="K370" s="28">
        <v>2</v>
      </c>
      <c r="L370" s="28"/>
      <c r="M370" s="28"/>
      <c r="N370" s="28"/>
      <c r="O370" s="28"/>
      <c r="P370" s="29">
        <f t="shared" si="21"/>
        <v>5.5</v>
      </c>
      <c r="Q370" s="30" t="s">
        <v>77</v>
      </c>
      <c r="R370" s="6"/>
      <c r="S370" s="28"/>
      <c r="T370" s="28">
        <v>5.5</v>
      </c>
      <c r="U370" s="28"/>
    </row>
    <row r="371" spans="1:21" s="5" customFormat="1" ht="51" x14ac:dyDescent="0.25">
      <c r="A371" s="21"/>
      <c r="B371" s="160"/>
      <c r="C371" s="154"/>
      <c r="D371" s="119"/>
      <c r="E371" s="25" t="s">
        <v>509</v>
      </c>
      <c r="F371" s="25"/>
      <c r="G371" s="28"/>
      <c r="H371" s="28"/>
      <c r="I371" s="28"/>
      <c r="J371" s="28">
        <v>2.5</v>
      </c>
      <c r="K371" s="28">
        <v>2.5</v>
      </c>
      <c r="L371" s="28">
        <v>2.9</v>
      </c>
      <c r="M371" s="28">
        <v>0.4</v>
      </c>
      <c r="N371" s="28"/>
      <c r="O371" s="28"/>
      <c r="P371" s="29">
        <f t="shared" si="21"/>
        <v>8.3000000000000007</v>
      </c>
      <c r="Q371" s="30" t="s">
        <v>77</v>
      </c>
      <c r="R371" s="6"/>
      <c r="S371" s="28"/>
      <c r="T371" s="28">
        <v>7.9</v>
      </c>
      <c r="U371" s="28"/>
    </row>
    <row r="372" spans="1:21" s="5" customFormat="1" ht="38.25" x14ac:dyDescent="0.25">
      <c r="A372" s="21"/>
      <c r="B372" s="160"/>
      <c r="C372" s="154"/>
      <c r="D372" s="119"/>
      <c r="E372" s="25" t="s">
        <v>510</v>
      </c>
      <c r="F372" s="25"/>
      <c r="G372" s="28"/>
      <c r="H372" s="28"/>
      <c r="I372" s="28"/>
      <c r="J372" s="28"/>
      <c r="K372" s="28"/>
      <c r="L372" s="28"/>
      <c r="M372" s="28">
        <v>0.5</v>
      </c>
      <c r="N372" s="28"/>
      <c r="O372" s="28"/>
      <c r="P372" s="29">
        <f t="shared" si="21"/>
        <v>0.5</v>
      </c>
      <c r="Q372" s="30" t="s">
        <v>77</v>
      </c>
      <c r="R372" s="6"/>
      <c r="S372" s="28">
        <v>0.5</v>
      </c>
      <c r="T372" s="28"/>
      <c r="U372" s="28"/>
    </row>
    <row r="373" spans="1:21" s="5" customFormat="1" ht="51" x14ac:dyDescent="0.25">
      <c r="A373" s="21"/>
      <c r="B373" s="160"/>
      <c r="C373" s="154"/>
      <c r="D373" s="119"/>
      <c r="E373" s="25" t="s">
        <v>511</v>
      </c>
      <c r="F373" s="25"/>
      <c r="G373" s="28"/>
      <c r="H373" s="28"/>
      <c r="I373" s="28"/>
      <c r="J373" s="28"/>
      <c r="K373" s="28"/>
      <c r="L373" s="28"/>
      <c r="M373" s="28"/>
      <c r="N373" s="28">
        <v>0.3</v>
      </c>
      <c r="O373" s="28"/>
      <c r="P373" s="29">
        <f t="shared" si="21"/>
        <v>0.3</v>
      </c>
      <c r="Q373" s="30" t="s">
        <v>77</v>
      </c>
      <c r="R373" s="6"/>
      <c r="S373" s="28">
        <v>0.3</v>
      </c>
      <c r="T373" s="28"/>
      <c r="U373" s="28"/>
    </row>
    <row r="374" spans="1:21" s="5" customFormat="1" ht="51" x14ac:dyDescent="0.25">
      <c r="A374" s="21"/>
      <c r="B374" s="160"/>
      <c r="C374" s="154"/>
      <c r="D374" s="119"/>
      <c r="E374" s="25" t="s">
        <v>512</v>
      </c>
      <c r="F374" s="25"/>
      <c r="G374" s="28"/>
      <c r="H374" s="28"/>
      <c r="I374" s="28"/>
      <c r="J374" s="28"/>
      <c r="K374" s="28"/>
      <c r="L374" s="28"/>
      <c r="M374" s="28"/>
      <c r="N374" s="28"/>
      <c r="O374" s="28">
        <v>0.4</v>
      </c>
      <c r="P374" s="29">
        <f t="shared" si="21"/>
        <v>0.4</v>
      </c>
      <c r="Q374" s="30" t="s">
        <v>77</v>
      </c>
      <c r="R374" s="6"/>
      <c r="S374" s="28">
        <v>0.4</v>
      </c>
      <c r="T374" s="28"/>
      <c r="U374" s="28"/>
    </row>
    <row r="375" spans="1:21" s="5" customFormat="1" ht="51" x14ac:dyDescent="0.25">
      <c r="A375" s="21"/>
      <c r="B375" s="160"/>
      <c r="C375" s="154"/>
      <c r="D375" s="119"/>
      <c r="E375" s="25" t="s">
        <v>513</v>
      </c>
      <c r="F375" s="25"/>
      <c r="G375" s="28"/>
      <c r="H375" s="28"/>
      <c r="I375" s="28"/>
      <c r="J375" s="28"/>
      <c r="K375" s="43">
        <v>0.01</v>
      </c>
      <c r="L375" s="28"/>
      <c r="M375" s="28"/>
      <c r="N375" s="28"/>
      <c r="O375" s="28"/>
      <c r="P375" s="35">
        <f t="shared" si="21"/>
        <v>0.01</v>
      </c>
      <c r="Q375" s="30" t="s">
        <v>77</v>
      </c>
      <c r="R375" s="6"/>
      <c r="S375" s="28">
        <v>0.01</v>
      </c>
      <c r="T375" s="28"/>
      <c r="U375" s="28"/>
    </row>
    <row r="376" spans="1:21" s="5" customFormat="1" ht="51" x14ac:dyDescent="0.25">
      <c r="A376" s="21"/>
      <c r="B376" s="160"/>
      <c r="C376" s="154"/>
      <c r="D376" s="119"/>
      <c r="E376" s="25" t="s">
        <v>514</v>
      </c>
      <c r="F376" s="25"/>
      <c r="G376" s="28"/>
      <c r="H376" s="28"/>
      <c r="I376" s="28"/>
      <c r="J376" s="28"/>
      <c r="K376" s="28"/>
      <c r="L376" s="28"/>
      <c r="M376" s="28"/>
      <c r="N376" s="28">
        <v>0.3</v>
      </c>
      <c r="O376" s="28">
        <v>0.3</v>
      </c>
      <c r="P376" s="29">
        <f t="shared" si="21"/>
        <v>0.6</v>
      </c>
      <c r="Q376" s="30" t="s">
        <v>77</v>
      </c>
      <c r="R376" s="6"/>
      <c r="S376" s="28">
        <v>0.3</v>
      </c>
      <c r="T376" s="28">
        <v>0.3</v>
      </c>
      <c r="U376" s="28"/>
    </row>
    <row r="377" spans="1:21" s="5" customFormat="1" ht="28.5" customHeight="1" x14ac:dyDescent="0.25">
      <c r="A377" s="21"/>
      <c r="B377" s="160"/>
      <c r="C377" s="154"/>
      <c r="D377" s="119"/>
      <c r="E377" s="25" t="s">
        <v>515</v>
      </c>
      <c r="F377" s="25"/>
      <c r="G377" s="28">
        <v>0.4</v>
      </c>
      <c r="H377" s="28">
        <v>0.4</v>
      </c>
      <c r="I377" s="28">
        <v>0.4</v>
      </c>
      <c r="J377" s="28">
        <v>0.4</v>
      </c>
      <c r="K377" s="28">
        <v>0.4</v>
      </c>
      <c r="L377" s="28">
        <v>0.4</v>
      </c>
      <c r="M377" s="28">
        <v>0.4</v>
      </c>
      <c r="N377" s="28">
        <v>0.4</v>
      </c>
      <c r="O377" s="28">
        <v>0.4</v>
      </c>
      <c r="P377" s="29">
        <f t="shared" si="21"/>
        <v>3.5999999999999996</v>
      </c>
      <c r="Q377" s="30" t="s">
        <v>77</v>
      </c>
      <c r="R377" s="6"/>
      <c r="S377" s="28">
        <v>1.8</v>
      </c>
      <c r="T377" s="28">
        <v>1.8</v>
      </c>
      <c r="U377" s="28"/>
    </row>
    <row r="378" spans="1:21" s="5" customFormat="1" ht="38.25" x14ac:dyDescent="0.25">
      <c r="A378" s="21"/>
      <c r="B378" s="160"/>
      <c r="C378" s="154"/>
      <c r="D378" s="119"/>
      <c r="E378" s="25" t="s">
        <v>516</v>
      </c>
      <c r="F378" s="25"/>
      <c r="G378" s="28"/>
      <c r="H378" s="28"/>
      <c r="I378" s="28"/>
      <c r="J378" s="28"/>
      <c r="K378" s="28"/>
      <c r="L378" s="28">
        <v>1.8</v>
      </c>
      <c r="M378" s="28">
        <v>1.8</v>
      </c>
      <c r="N378" s="28">
        <v>1.8</v>
      </c>
      <c r="O378" s="28">
        <v>1.8</v>
      </c>
      <c r="P378" s="29">
        <f t="shared" si="21"/>
        <v>7.2</v>
      </c>
      <c r="Q378" s="30" t="s">
        <v>77</v>
      </c>
      <c r="R378" s="6"/>
      <c r="S378" s="28">
        <v>3.6</v>
      </c>
      <c r="T378" s="28">
        <v>3.6</v>
      </c>
      <c r="U378" s="28"/>
    </row>
    <row r="379" spans="1:21" s="5" customFormat="1" ht="38.25" x14ac:dyDescent="0.25">
      <c r="A379" s="21"/>
      <c r="B379" s="160"/>
      <c r="C379" s="154"/>
      <c r="D379" s="119"/>
      <c r="E379" s="25" t="s">
        <v>517</v>
      </c>
      <c r="F379" s="25"/>
      <c r="G379" s="28"/>
      <c r="H379" s="28"/>
      <c r="I379" s="28"/>
      <c r="J379" s="28"/>
      <c r="K379" s="28">
        <v>1.5</v>
      </c>
      <c r="L379" s="28">
        <v>1.5</v>
      </c>
      <c r="M379" s="28">
        <v>1.5</v>
      </c>
      <c r="N379" s="28">
        <v>1.5</v>
      </c>
      <c r="O379" s="28"/>
      <c r="P379" s="29">
        <f t="shared" si="21"/>
        <v>6</v>
      </c>
      <c r="Q379" s="30" t="s">
        <v>77</v>
      </c>
      <c r="R379" s="6"/>
      <c r="S379" s="28">
        <v>2</v>
      </c>
      <c r="T379" s="28">
        <v>4</v>
      </c>
      <c r="U379" s="28"/>
    </row>
    <row r="380" spans="1:21" s="2" customFormat="1" x14ac:dyDescent="0.25">
      <c r="A380" s="42"/>
      <c r="B380" s="161" t="s">
        <v>33</v>
      </c>
      <c r="C380" s="161"/>
      <c r="D380" s="161"/>
      <c r="E380" s="161"/>
      <c r="F380" s="161"/>
      <c r="G380" s="51">
        <f>SUM(G351:G379)</f>
        <v>237.9</v>
      </c>
      <c r="H380" s="51">
        <f t="shared" ref="H380:O380" si="23">SUM(H351:H379)</f>
        <v>644.9</v>
      </c>
      <c r="I380" s="51">
        <f t="shared" si="23"/>
        <v>304.14999999999998</v>
      </c>
      <c r="J380" s="51">
        <f t="shared" si="23"/>
        <v>302.2</v>
      </c>
      <c r="K380" s="51">
        <f t="shared" si="23"/>
        <v>170.10999999999999</v>
      </c>
      <c r="L380" s="51">
        <f t="shared" si="23"/>
        <v>287.84999999999997</v>
      </c>
      <c r="M380" s="51">
        <f t="shared" si="23"/>
        <v>138.40000000000003</v>
      </c>
      <c r="N380" s="51">
        <f t="shared" si="23"/>
        <v>36.699999999999989</v>
      </c>
      <c r="O380" s="51">
        <f t="shared" si="23"/>
        <v>641.84999999999991</v>
      </c>
      <c r="P380" s="51">
        <f t="shared" si="21"/>
        <v>2764.0599999999995</v>
      </c>
      <c r="Q380" s="52"/>
      <c r="R380" s="52"/>
      <c r="S380" s="51">
        <f>SUM(S351:S379)</f>
        <v>2694.5600000000009</v>
      </c>
      <c r="T380" s="51">
        <f>SUM(T351:T379)</f>
        <v>23.1</v>
      </c>
      <c r="U380" s="51">
        <f>SUM(U351:U379)</f>
        <v>34</v>
      </c>
    </row>
    <row r="381" spans="1:21" x14ac:dyDescent="0.25">
      <c r="A381" s="21"/>
      <c r="B381" s="159" t="s">
        <v>21</v>
      </c>
      <c r="C381" s="159"/>
      <c r="D381" s="159"/>
      <c r="E381" s="159"/>
      <c r="F381" s="159"/>
      <c r="G381" s="159"/>
      <c r="H381" s="159"/>
      <c r="I381" s="159"/>
      <c r="J381" s="159"/>
      <c r="K381" s="159"/>
      <c r="L381" s="159"/>
      <c r="M381" s="159"/>
      <c r="N381" s="159"/>
      <c r="O381" s="159"/>
      <c r="P381" s="159"/>
      <c r="Q381" s="159"/>
      <c r="R381" s="159"/>
      <c r="S381" s="159"/>
      <c r="T381" s="159"/>
      <c r="U381" s="159"/>
    </row>
    <row r="382" spans="1:21" ht="51" x14ac:dyDescent="0.25">
      <c r="A382" s="21"/>
      <c r="B382" s="153" t="s">
        <v>281</v>
      </c>
      <c r="C382" s="153" t="s">
        <v>282</v>
      </c>
      <c r="D382" s="118"/>
      <c r="E382" s="25" t="s">
        <v>518</v>
      </c>
      <c r="F382" s="25"/>
      <c r="G382" s="6"/>
      <c r="H382" s="6"/>
      <c r="I382" s="6"/>
      <c r="J382" s="6"/>
      <c r="K382" s="6"/>
      <c r="L382" s="6"/>
      <c r="M382" s="6"/>
      <c r="N382" s="6"/>
      <c r="O382" s="6"/>
      <c r="P382" s="29">
        <f t="shared" si="21"/>
        <v>0</v>
      </c>
      <c r="Q382" s="30" t="s">
        <v>283</v>
      </c>
      <c r="R382" s="6"/>
      <c r="S382" s="11"/>
      <c r="T382" s="11"/>
      <c r="U382" s="11"/>
    </row>
    <row r="383" spans="1:21" s="5" customFormat="1" ht="51" x14ac:dyDescent="0.25">
      <c r="A383" s="21"/>
      <c r="B383" s="154"/>
      <c r="C383" s="154"/>
      <c r="D383" s="119"/>
      <c r="E383" s="25" t="s">
        <v>519</v>
      </c>
      <c r="F383" s="25"/>
      <c r="G383" s="6"/>
      <c r="H383" s="6"/>
      <c r="I383" s="6"/>
      <c r="J383" s="6"/>
      <c r="K383" s="6"/>
      <c r="L383" s="6"/>
      <c r="M383" s="6"/>
      <c r="N383" s="6"/>
      <c r="O383" s="6"/>
      <c r="P383" s="29">
        <f t="shared" si="21"/>
        <v>0</v>
      </c>
      <c r="Q383" s="30" t="s">
        <v>283</v>
      </c>
      <c r="R383" s="6"/>
      <c r="S383" s="17"/>
      <c r="T383" s="17"/>
      <c r="U383" s="17"/>
    </row>
    <row r="384" spans="1:21" s="5" customFormat="1" ht="76.5" x14ac:dyDescent="0.25">
      <c r="A384" s="21"/>
      <c r="B384" s="154"/>
      <c r="C384" s="154"/>
      <c r="D384" s="119"/>
      <c r="E384" s="25" t="s">
        <v>520</v>
      </c>
      <c r="F384" s="25"/>
      <c r="G384" s="6"/>
      <c r="H384" s="6"/>
      <c r="I384" s="6"/>
      <c r="J384" s="6"/>
      <c r="K384" s="6"/>
      <c r="L384" s="6"/>
      <c r="M384" s="6"/>
      <c r="N384" s="6"/>
      <c r="O384" s="6"/>
      <c r="P384" s="29">
        <f t="shared" si="21"/>
        <v>0</v>
      </c>
      <c r="Q384" s="30" t="s">
        <v>283</v>
      </c>
      <c r="R384" s="6"/>
      <c r="S384" s="17"/>
      <c r="T384" s="17"/>
      <c r="U384" s="17"/>
    </row>
    <row r="385" spans="1:21" s="5" customFormat="1" ht="153" x14ac:dyDescent="0.25">
      <c r="A385" s="21"/>
      <c r="B385" s="154"/>
      <c r="C385" s="154"/>
      <c r="D385" s="119"/>
      <c r="E385" s="25" t="s">
        <v>521</v>
      </c>
      <c r="F385" s="25"/>
      <c r="G385" s="6"/>
      <c r="H385" s="17">
        <v>0.5</v>
      </c>
      <c r="I385" s="17">
        <v>0.5</v>
      </c>
      <c r="J385" s="6"/>
      <c r="K385" s="6"/>
      <c r="L385" s="6"/>
      <c r="M385" s="6"/>
      <c r="N385" s="6"/>
      <c r="O385" s="6"/>
      <c r="P385" s="29">
        <f t="shared" si="21"/>
        <v>1</v>
      </c>
      <c r="Q385" s="30" t="s">
        <v>283</v>
      </c>
      <c r="R385" s="6"/>
      <c r="S385" s="28">
        <v>1</v>
      </c>
      <c r="T385" s="17"/>
      <c r="U385" s="17"/>
    </row>
    <row r="386" spans="1:21" s="5" customFormat="1" ht="38.25" x14ac:dyDescent="0.25">
      <c r="A386" s="21"/>
      <c r="B386" s="154"/>
      <c r="C386" s="154"/>
      <c r="D386" s="119"/>
      <c r="E386" s="25" t="s">
        <v>522</v>
      </c>
      <c r="F386" s="25"/>
      <c r="G386" s="6"/>
      <c r="H386" s="6"/>
      <c r="I386" s="6"/>
      <c r="J386" s="6"/>
      <c r="K386" s="6"/>
      <c r="L386" s="6"/>
      <c r="M386" s="6"/>
      <c r="N386" s="6"/>
      <c r="O386" s="6"/>
      <c r="P386" s="29">
        <f t="shared" si="21"/>
        <v>0</v>
      </c>
      <c r="Q386" s="30" t="s">
        <v>283</v>
      </c>
      <c r="R386" s="6"/>
      <c r="S386" s="17"/>
      <c r="T386" s="17"/>
      <c r="U386" s="17"/>
    </row>
    <row r="387" spans="1:21" s="5" customFormat="1" ht="51" x14ac:dyDescent="0.25">
      <c r="A387" s="21"/>
      <c r="B387" s="154"/>
      <c r="C387" s="155"/>
      <c r="D387" s="120"/>
      <c r="E387" s="25" t="s">
        <v>523</v>
      </c>
      <c r="F387" s="25"/>
      <c r="G387" s="6"/>
      <c r="H387" s="6"/>
      <c r="I387" s="6"/>
      <c r="J387" s="6"/>
      <c r="K387" s="6"/>
      <c r="L387" s="6"/>
      <c r="M387" s="6"/>
      <c r="N387" s="6"/>
      <c r="O387" s="6"/>
      <c r="P387" s="29">
        <f t="shared" si="21"/>
        <v>0</v>
      </c>
      <c r="Q387" s="30" t="s">
        <v>283</v>
      </c>
      <c r="R387" s="6"/>
      <c r="S387" s="17"/>
      <c r="T387" s="17"/>
      <c r="U387" s="17"/>
    </row>
    <row r="388" spans="1:21" s="5" customFormat="1" ht="38.25" x14ac:dyDescent="0.25">
      <c r="A388" s="21"/>
      <c r="B388" s="154"/>
      <c r="C388" s="153" t="s">
        <v>284</v>
      </c>
      <c r="D388" s="118"/>
      <c r="E388" s="25" t="s">
        <v>524</v>
      </c>
      <c r="F388" s="25"/>
      <c r="G388" s="17"/>
      <c r="H388" s="17">
        <v>2</v>
      </c>
      <c r="I388" s="17">
        <v>2</v>
      </c>
      <c r="J388" s="17">
        <v>2</v>
      </c>
      <c r="K388" s="17">
        <v>2</v>
      </c>
      <c r="L388" s="17"/>
      <c r="M388" s="17"/>
      <c r="N388" s="17"/>
      <c r="O388" s="17"/>
      <c r="P388" s="29">
        <f t="shared" si="21"/>
        <v>8</v>
      </c>
      <c r="Q388" s="30" t="s">
        <v>283</v>
      </c>
      <c r="R388" s="6"/>
      <c r="S388" s="28">
        <v>4</v>
      </c>
      <c r="T388" s="28">
        <v>4</v>
      </c>
      <c r="U388" s="17"/>
    </row>
    <row r="389" spans="1:21" s="5" customFormat="1" ht="38.25" x14ac:dyDescent="0.25">
      <c r="A389" s="21"/>
      <c r="B389" s="154"/>
      <c r="C389" s="154"/>
      <c r="D389" s="119"/>
      <c r="E389" s="25" t="s">
        <v>525</v>
      </c>
      <c r="F389" s="25"/>
      <c r="G389" s="17"/>
      <c r="H389" s="17"/>
      <c r="I389" s="17">
        <v>0.5</v>
      </c>
      <c r="J389" s="17"/>
      <c r="K389" s="17">
        <v>0.5</v>
      </c>
      <c r="L389" s="17"/>
      <c r="M389" s="17"/>
      <c r="N389" s="17"/>
      <c r="O389" s="17"/>
      <c r="P389" s="29">
        <f t="shared" si="21"/>
        <v>1</v>
      </c>
      <c r="Q389" s="30" t="s">
        <v>283</v>
      </c>
      <c r="R389" s="6"/>
      <c r="S389" s="28"/>
      <c r="T389" s="28">
        <v>1</v>
      </c>
      <c r="U389" s="17"/>
    </row>
    <row r="390" spans="1:21" s="5" customFormat="1" ht="38.25" x14ac:dyDescent="0.25">
      <c r="A390" s="21"/>
      <c r="B390" s="155"/>
      <c r="C390" s="155"/>
      <c r="D390" s="120"/>
      <c r="E390" s="25" t="s">
        <v>526</v>
      </c>
      <c r="F390" s="25"/>
      <c r="G390" s="17">
        <v>0.02</v>
      </c>
      <c r="H390" s="17">
        <v>0.02</v>
      </c>
      <c r="I390" s="17">
        <v>0.02</v>
      </c>
      <c r="J390" s="17">
        <v>0.02</v>
      </c>
      <c r="K390" s="17">
        <v>0.02</v>
      </c>
      <c r="L390" s="17">
        <v>0.02</v>
      </c>
      <c r="M390" s="17">
        <v>0.02</v>
      </c>
      <c r="N390" s="17">
        <v>0.02</v>
      </c>
      <c r="O390" s="17">
        <v>0.02</v>
      </c>
      <c r="P390" s="35">
        <f>SUM(G390:O390)</f>
        <v>0.18</v>
      </c>
      <c r="Q390" s="30" t="s">
        <v>283</v>
      </c>
      <c r="R390" s="6"/>
      <c r="S390" s="43">
        <v>0.18</v>
      </c>
      <c r="T390" s="28"/>
      <c r="U390" s="17"/>
    </row>
    <row r="391" spans="1:21" s="2" customFormat="1" x14ac:dyDescent="0.25">
      <c r="A391" s="42"/>
      <c r="B391" s="161" t="s">
        <v>33</v>
      </c>
      <c r="C391" s="161"/>
      <c r="D391" s="161"/>
      <c r="E391" s="161"/>
      <c r="F391" s="161"/>
      <c r="G391" s="54">
        <f t="shared" ref="G391:O391" si="24">SUM(G382:G390)</f>
        <v>0.02</v>
      </c>
      <c r="H391" s="54">
        <f t="shared" si="24"/>
        <v>2.52</v>
      </c>
      <c r="I391" s="54">
        <f t="shared" si="24"/>
        <v>3.02</v>
      </c>
      <c r="J391" s="54">
        <f t="shared" si="24"/>
        <v>2.02</v>
      </c>
      <c r="K391" s="54">
        <f t="shared" si="24"/>
        <v>2.52</v>
      </c>
      <c r="L391" s="54">
        <f t="shared" si="24"/>
        <v>0.02</v>
      </c>
      <c r="M391" s="54">
        <f t="shared" si="24"/>
        <v>0.02</v>
      </c>
      <c r="N391" s="54">
        <f t="shared" si="24"/>
        <v>0.02</v>
      </c>
      <c r="O391" s="54">
        <f t="shared" si="24"/>
        <v>0.02</v>
      </c>
      <c r="P391" s="54">
        <f>SUM(G391:O391)</f>
        <v>10.179999999999998</v>
      </c>
      <c r="Q391" s="52"/>
      <c r="R391" s="52"/>
      <c r="S391" s="54">
        <f>SUM(S382:S390)</f>
        <v>5.18</v>
      </c>
      <c r="T391" s="54">
        <f>SUM(T382:T390)</f>
        <v>5</v>
      </c>
      <c r="U391" s="54">
        <f>SUM(U382:U390)</f>
        <v>0</v>
      </c>
    </row>
    <row r="392" spans="1:21" x14ac:dyDescent="0.25">
      <c r="A392" s="21"/>
      <c r="B392" s="159" t="s">
        <v>22</v>
      </c>
      <c r="C392" s="159"/>
      <c r="D392" s="159"/>
      <c r="E392" s="159"/>
      <c r="F392" s="159"/>
      <c r="G392" s="159"/>
      <c r="H392" s="159"/>
      <c r="I392" s="159"/>
      <c r="J392" s="159"/>
      <c r="K392" s="159"/>
      <c r="L392" s="159"/>
      <c r="M392" s="159"/>
      <c r="N392" s="159"/>
      <c r="O392" s="159"/>
      <c r="P392" s="159"/>
      <c r="Q392" s="159"/>
      <c r="R392" s="159"/>
      <c r="S392" s="159"/>
      <c r="T392" s="159"/>
      <c r="U392" s="159"/>
    </row>
    <row r="393" spans="1:21" ht="63.75" x14ac:dyDescent="0.25">
      <c r="A393" s="21"/>
      <c r="B393" s="160" t="s">
        <v>84</v>
      </c>
      <c r="C393" s="160" t="s">
        <v>85</v>
      </c>
      <c r="D393" s="122"/>
      <c r="E393" s="9" t="s">
        <v>527</v>
      </c>
      <c r="F393" s="9"/>
      <c r="G393" s="28">
        <v>7</v>
      </c>
      <c r="H393" s="28">
        <v>8</v>
      </c>
      <c r="I393" s="28"/>
      <c r="J393" s="28"/>
      <c r="K393" s="28"/>
      <c r="L393" s="28"/>
      <c r="M393" s="28"/>
      <c r="N393" s="28"/>
      <c r="O393" s="28"/>
      <c r="P393" s="29">
        <f t="shared" ref="P393:P431" si="25">SUM(G393:O393)</f>
        <v>15</v>
      </c>
      <c r="Q393" s="30" t="s">
        <v>283</v>
      </c>
      <c r="R393" s="6"/>
      <c r="S393" s="28">
        <v>15</v>
      </c>
      <c r="T393" s="11"/>
      <c r="U393" s="11"/>
    </row>
    <row r="394" spans="1:21" ht="76.5" x14ac:dyDescent="0.25">
      <c r="A394" s="21"/>
      <c r="B394" s="160"/>
      <c r="C394" s="160"/>
      <c r="D394" s="122"/>
      <c r="E394" s="9" t="s">
        <v>528</v>
      </c>
      <c r="F394" s="9"/>
      <c r="G394" s="28"/>
      <c r="H394" s="28"/>
      <c r="I394" s="28"/>
      <c r="J394" s="28"/>
      <c r="K394" s="28"/>
      <c r="L394" s="28"/>
      <c r="M394" s="28"/>
      <c r="N394" s="28"/>
      <c r="O394" s="28"/>
      <c r="P394" s="29">
        <f t="shared" si="25"/>
        <v>0</v>
      </c>
      <c r="Q394" s="30" t="s">
        <v>283</v>
      </c>
      <c r="R394" s="6"/>
      <c r="S394" s="28">
        <v>50</v>
      </c>
      <c r="T394" s="11"/>
      <c r="U394" s="11"/>
    </row>
    <row r="395" spans="1:21" ht="127.5" x14ac:dyDescent="0.25">
      <c r="A395" s="21"/>
      <c r="B395" s="160"/>
      <c r="C395" s="160"/>
      <c r="D395" s="122"/>
      <c r="E395" s="9" t="s">
        <v>529</v>
      </c>
      <c r="F395" s="9"/>
      <c r="G395" s="28"/>
      <c r="H395" s="28">
        <v>50</v>
      </c>
      <c r="I395" s="28"/>
      <c r="J395" s="28"/>
      <c r="K395" s="28"/>
      <c r="L395" s="28"/>
      <c r="M395" s="28"/>
      <c r="N395" s="28"/>
      <c r="O395" s="28"/>
      <c r="P395" s="29">
        <f t="shared" si="25"/>
        <v>50</v>
      </c>
      <c r="Q395" s="30" t="s">
        <v>283</v>
      </c>
      <c r="R395" s="6"/>
      <c r="S395" s="28">
        <v>10</v>
      </c>
      <c r="T395" s="11"/>
      <c r="U395" s="11"/>
    </row>
    <row r="396" spans="1:21" ht="63.75" x14ac:dyDescent="0.25">
      <c r="A396" s="21"/>
      <c r="B396" s="160"/>
      <c r="C396" s="160"/>
      <c r="D396" s="122"/>
      <c r="E396" s="9" t="s">
        <v>530</v>
      </c>
      <c r="F396" s="9"/>
      <c r="G396" s="28"/>
      <c r="H396" s="28"/>
      <c r="I396" s="28"/>
      <c r="J396" s="28">
        <v>10</v>
      </c>
      <c r="K396" s="28"/>
      <c r="L396" s="28"/>
      <c r="M396" s="28"/>
      <c r="N396" s="28"/>
      <c r="O396" s="28"/>
      <c r="P396" s="29">
        <f t="shared" si="25"/>
        <v>10</v>
      </c>
      <c r="Q396" s="30" t="s">
        <v>283</v>
      </c>
      <c r="R396" s="6"/>
      <c r="S396" s="11"/>
      <c r="T396" s="11"/>
      <c r="U396" s="11"/>
    </row>
    <row r="397" spans="1:21" s="5" customFormat="1" ht="102" x14ac:dyDescent="0.25">
      <c r="A397" s="21"/>
      <c r="B397" s="160"/>
      <c r="C397" s="160"/>
      <c r="D397" s="122"/>
      <c r="E397" s="25" t="s">
        <v>531</v>
      </c>
      <c r="F397" s="25"/>
      <c r="G397" s="28"/>
      <c r="H397" s="28"/>
      <c r="I397" s="28"/>
      <c r="J397" s="28"/>
      <c r="K397" s="28"/>
      <c r="L397" s="28"/>
      <c r="M397" s="28"/>
      <c r="N397" s="28"/>
      <c r="O397" s="28"/>
      <c r="P397" s="29">
        <f t="shared" si="25"/>
        <v>0</v>
      </c>
      <c r="Q397" s="30"/>
      <c r="R397" s="6"/>
      <c r="S397" s="17"/>
      <c r="T397" s="17"/>
      <c r="U397" s="17"/>
    </row>
    <row r="398" spans="1:21" ht="38.25" x14ac:dyDescent="0.25">
      <c r="A398" s="21"/>
      <c r="B398" s="160"/>
      <c r="C398" s="160"/>
      <c r="D398" s="122"/>
      <c r="E398" s="9" t="s">
        <v>532</v>
      </c>
      <c r="F398" s="9"/>
      <c r="G398" s="50" t="s">
        <v>73</v>
      </c>
      <c r="H398" s="50" t="s">
        <v>73</v>
      </c>
      <c r="I398" s="50" t="s">
        <v>73</v>
      </c>
      <c r="J398" s="50" t="s">
        <v>73</v>
      </c>
      <c r="K398" s="50" t="s">
        <v>73</v>
      </c>
      <c r="L398" s="50" t="s">
        <v>73</v>
      </c>
      <c r="M398" s="50" t="s">
        <v>73</v>
      </c>
      <c r="N398" s="50" t="s">
        <v>73</v>
      </c>
      <c r="O398" s="50" t="s">
        <v>73</v>
      </c>
      <c r="P398" s="55">
        <f t="shared" si="25"/>
        <v>0</v>
      </c>
      <c r="Q398" s="30" t="s">
        <v>283</v>
      </c>
      <c r="R398" s="6"/>
      <c r="S398" s="11"/>
      <c r="T398" s="50" t="s">
        <v>285</v>
      </c>
      <c r="U398" s="11"/>
    </row>
    <row r="399" spans="1:21" ht="51" x14ac:dyDescent="0.25">
      <c r="A399" s="21"/>
      <c r="B399" s="160"/>
      <c r="C399" s="160" t="s">
        <v>87</v>
      </c>
      <c r="D399" s="122"/>
      <c r="E399" s="9" t="s">
        <v>533</v>
      </c>
      <c r="F399" s="9"/>
      <c r="G399" s="28"/>
      <c r="H399" s="28"/>
      <c r="I399" s="28">
        <v>10</v>
      </c>
      <c r="J399" s="28"/>
      <c r="K399" s="28"/>
      <c r="L399" s="28"/>
      <c r="M399" s="28"/>
      <c r="N399" s="28"/>
      <c r="O399" s="28"/>
      <c r="P399" s="29">
        <f t="shared" si="25"/>
        <v>10</v>
      </c>
      <c r="Q399" s="30" t="s">
        <v>283</v>
      </c>
      <c r="R399" s="6"/>
      <c r="S399" s="28">
        <v>10</v>
      </c>
      <c r="T399" s="28"/>
      <c r="U399" s="11"/>
    </row>
    <row r="400" spans="1:21" ht="76.5" x14ac:dyDescent="0.25">
      <c r="A400" s="21"/>
      <c r="B400" s="160"/>
      <c r="C400" s="160"/>
      <c r="D400" s="122"/>
      <c r="E400" s="9" t="s">
        <v>534</v>
      </c>
      <c r="F400" s="9"/>
      <c r="G400" s="28"/>
      <c r="H400" s="28">
        <v>10</v>
      </c>
      <c r="I400" s="28"/>
      <c r="J400" s="28"/>
      <c r="K400" s="28"/>
      <c r="L400" s="28"/>
      <c r="M400" s="28"/>
      <c r="N400" s="28"/>
      <c r="O400" s="28"/>
      <c r="P400" s="29">
        <f t="shared" si="25"/>
        <v>10</v>
      </c>
      <c r="Q400" s="30" t="s">
        <v>283</v>
      </c>
      <c r="R400" s="6"/>
      <c r="S400" s="28"/>
      <c r="T400" s="28">
        <v>10</v>
      </c>
      <c r="U400" s="11"/>
    </row>
    <row r="401" spans="1:21" ht="63.75" x14ac:dyDescent="0.25">
      <c r="A401" s="21"/>
      <c r="B401" s="160"/>
      <c r="C401" s="160"/>
      <c r="D401" s="122"/>
      <c r="E401" s="9" t="s">
        <v>535</v>
      </c>
      <c r="F401" s="9"/>
      <c r="G401" s="28">
        <v>10</v>
      </c>
      <c r="H401" s="28"/>
      <c r="I401" s="28"/>
      <c r="J401" s="28"/>
      <c r="K401" s="28"/>
      <c r="L401" s="28"/>
      <c r="M401" s="28"/>
      <c r="N401" s="28"/>
      <c r="O401" s="28"/>
      <c r="P401" s="29">
        <f t="shared" si="25"/>
        <v>10</v>
      </c>
      <c r="Q401" s="30" t="s">
        <v>283</v>
      </c>
      <c r="R401" s="6"/>
      <c r="S401" s="28"/>
      <c r="T401" s="28">
        <v>10</v>
      </c>
      <c r="U401" s="11"/>
    </row>
    <row r="402" spans="1:21" ht="38.25" x14ac:dyDescent="0.25">
      <c r="A402" s="21"/>
      <c r="B402" s="160"/>
      <c r="C402" s="160"/>
      <c r="D402" s="122"/>
      <c r="E402" s="9" t="s">
        <v>536</v>
      </c>
      <c r="F402" s="9"/>
      <c r="G402" s="28"/>
      <c r="H402" s="28"/>
      <c r="I402" s="28"/>
      <c r="J402" s="28"/>
      <c r="K402" s="28"/>
      <c r="L402" s="28"/>
      <c r="M402" s="28">
        <v>10</v>
      </c>
      <c r="N402" s="28"/>
      <c r="O402" s="28"/>
      <c r="P402" s="29">
        <f t="shared" si="25"/>
        <v>10</v>
      </c>
      <c r="Q402" s="30" t="s">
        <v>283</v>
      </c>
      <c r="R402" s="6"/>
      <c r="S402" s="28"/>
      <c r="T402" s="28">
        <v>10</v>
      </c>
      <c r="U402" s="11"/>
    </row>
    <row r="403" spans="1:21" ht="102" x14ac:dyDescent="0.25">
      <c r="A403" s="21"/>
      <c r="B403" s="160"/>
      <c r="C403" s="160"/>
      <c r="D403" s="122"/>
      <c r="E403" s="9" t="s">
        <v>537</v>
      </c>
      <c r="F403" s="9"/>
      <c r="G403" s="28"/>
      <c r="H403" s="28"/>
      <c r="I403" s="28"/>
      <c r="J403" s="28"/>
      <c r="K403" s="28">
        <v>15</v>
      </c>
      <c r="L403" s="28"/>
      <c r="M403" s="28"/>
      <c r="N403" s="28"/>
      <c r="O403" s="28"/>
      <c r="P403" s="29">
        <f t="shared" si="25"/>
        <v>15</v>
      </c>
      <c r="Q403" s="30" t="s">
        <v>283</v>
      </c>
      <c r="R403" s="6"/>
      <c r="S403" s="28">
        <v>15</v>
      </c>
      <c r="T403" s="28"/>
      <c r="U403" s="11"/>
    </row>
    <row r="404" spans="1:21" ht="76.5" x14ac:dyDescent="0.25">
      <c r="A404" s="21"/>
      <c r="B404" s="160"/>
      <c r="C404" s="160" t="s">
        <v>88</v>
      </c>
      <c r="D404" s="122"/>
      <c r="E404" s="9" t="s">
        <v>538</v>
      </c>
      <c r="F404" s="9"/>
      <c r="G404" s="6"/>
      <c r="H404" s="6"/>
      <c r="I404" s="6"/>
      <c r="J404" s="6"/>
      <c r="K404" s="6"/>
      <c r="L404" s="6"/>
      <c r="M404" s="6"/>
      <c r="N404" s="6"/>
      <c r="O404" s="6"/>
      <c r="P404" s="29">
        <f t="shared" si="25"/>
        <v>0</v>
      </c>
      <c r="Q404" s="30" t="s">
        <v>283</v>
      </c>
      <c r="R404" s="6"/>
      <c r="S404" s="11"/>
      <c r="T404" s="11"/>
      <c r="U404" s="11"/>
    </row>
    <row r="405" spans="1:21" ht="65.25" customHeight="1" x14ac:dyDescent="0.25">
      <c r="A405" s="21"/>
      <c r="B405" s="160"/>
      <c r="C405" s="160"/>
      <c r="D405" s="122"/>
      <c r="E405" s="9" t="s">
        <v>539</v>
      </c>
      <c r="F405" s="9"/>
      <c r="G405" s="6"/>
      <c r="H405" s="6"/>
      <c r="I405" s="6"/>
      <c r="J405" s="6"/>
      <c r="K405" s="6"/>
      <c r="L405" s="6"/>
      <c r="M405" s="6"/>
      <c r="N405" s="6"/>
      <c r="O405" s="6"/>
      <c r="P405" s="29">
        <f t="shared" si="25"/>
        <v>0</v>
      </c>
      <c r="Q405" s="30" t="s">
        <v>283</v>
      </c>
      <c r="R405" s="6"/>
      <c r="S405" s="11"/>
      <c r="T405" s="11"/>
      <c r="U405" s="11"/>
    </row>
    <row r="406" spans="1:21" s="2" customFormat="1" x14ac:dyDescent="0.25">
      <c r="A406" s="42"/>
      <c r="B406" s="161" t="s">
        <v>33</v>
      </c>
      <c r="C406" s="161"/>
      <c r="D406" s="161"/>
      <c r="E406" s="161"/>
      <c r="F406" s="161"/>
      <c r="G406" s="51">
        <f t="shared" ref="G406:O406" si="26">SUM(G392:G405)</f>
        <v>17</v>
      </c>
      <c r="H406" s="51">
        <f t="shared" si="26"/>
        <v>68</v>
      </c>
      <c r="I406" s="51">
        <f t="shared" si="26"/>
        <v>10</v>
      </c>
      <c r="J406" s="51">
        <f t="shared" si="26"/>
        <v>10</v>
      </c>
      <c r="K406" s="51">
        <f t="shared" si="26"/>
        <v>15</v>
      </c>
      <c r="L406" s="51">
        <f t="shared" si="26"/>
        <v>0</v>
      </c>
      <c r="M406" s="51">
        <f t="shared" si="26"/>
        <v>10</v>
      </c>
      <c r="N406" s="51">
        <f t="shared" si="26"/>
        <v>0</v>
      </c>
      <c r="O406" s="51">
        <f t="shared" si="26"/>
        <v>0</v>
      </c>
      <c r="P406" s="51">
        <f t="shared" si="25"/>
        <v>130</v>
      </c>
      <c r="Q406" s="52"/>
      <c r="R406" s="52"/>
      <c r="S406" s="51">
        <f>SUM(S392:S405)</f>
        <v>100</v>
      </c>
      <c r="T406" s="51">
        <f>SUM(T392:T405)</f>
        <v>30</v>
      </c>
      <c r="U406" s="51">
        <f>SUM(U392:U405)</f>
        <v>0</v>
      </c>
    </row>
    <row r="407" spans="1:21" x14ac:dyDescent="0.25">
      <c r="A407" s="21"/>
      <c r="B407" s="159" t="s">
        <v>23</v>
      </c>
      <c r="C407" s="159"/>
      <c r="D407" s="159"/>
      <c r="E407" s="159"/>
      <c r="F407" s="159"/>
      <c r="G407" s="159"/>
      <c r="H407" s="159"/>
      <c r="I407" s="159"/>
      <c r="J407" s="159"/>
      <c r="K407" s="159"/>
      <c r="L407" s="159"/>
      <c r="M407" s="159"/>
      <c r="N407" s="159"/>
      <c r="O407" s="159"/>
      <c r="P407" s="159"/>
      <c r="Q407" s="159"/>
      <c r="R407" s="159"/>
      <c r="S407" s="159"/>
      <c r="T407" s="159"/>
      <c r="U407" s="159"/>
    </row>
    <row r="408" spans="1:21" ht="51" x14ac:dyDescent="0.25">
      <c r="A408" s="21"/>
      <c r="B408" s="160" t="s">
        <v>89</v>
      </c>
      <c r="C408" s="160" t="s">
        <v>90</v>
      </c>
      <c r="D408" s="122"/>
      <c r="E408" s="9" t="s">
        <v>540</v>
      </c>
      <c r="F408" s="9"/>
      <c r="G408" s="28">
        <v>179.1</v>
      </c>
      <c r="H408" s="28">
        <v>434.4</v>
      </c>
      <c r="I408" s="6"/>
      <c r="J408" s="6"/>
      <c r="K408" s="6"/>
      <c r="L408" s="6"/>
      <c r="M408" s="6"/>
      <c r="N408" s="6"/>
      <c r="O408" s="6"/>
      <c r="P408" s="29">
        <f t="shared" si="25"/>
        <v>613.5</v>
      </c>
      <c r="Q408" s="30" t="s">
        <v>283</v>
      </c>
      <c r="R408" s="6"/>
      <c r="S408" s="11"/>
      <c r="T408" s="11"/>
      <c r="U408" s="11"/>
    </row>
    <row r="409" spans="1:21" ht="25.5" x14ac:dyDescent="0.25">
      <c r="A409" s="21"/>
      <c r="B409" s="160"/>
      <c r="C409" s="160"/>
      <c r="D409" s="122"/>
      <c r="E409" s="9" t="s">
        <v>541</v>
      </c>
      <c r="F409" s="9"/>
      <c r="G409" s="28">
        <v>4.05</v>
      </c>
      <c r="H409" s="28"/>
      <c r="I409" s="6"/>
      <c r="J409" s="6"/>
      <c r="K409" s="6"/>
      <c r="L409" s="6"/>
      <c r="M409" s="6"/>
      <c r="N409" s="6"/>
      <c r="O409" s="6"/>
      <c r="P409" s="29">
        <f t="shared" si="25"/>
        <v>4.05</v>
      </c>
      <c r="Q409" s="30" t="s">
        <v>283</v>
      </c>
      <c r="R409" s="6"/>
      <c r="S409" s="11"/>
      <c r="T409" s="11"/>
      <c r="U409" s="11"/>
    </row>
    <row r="410" spans="1:21" ht="38.25" x14ac:dyDescent="0.25">
      <c r="A410" s="21"/>
      <c r="B410" s="160"/>
      <c r="C410" s="160"/>
      <c r="D410" s="122"/>
      <c r="E410" s="9" t="s">
        <v>542</v>
      </c>
      <c r="F410" s="9"/>
      <c r="G410" s="28">
        <v>20</v>
      </c>
      <c r="H410" s="28"/>
      <c r="I410" s="6"/>
      <c r="J410" s="6"/>
      <c r="K410" s="6"/>
      <c r="L410" s="6"/>
      <c r="M410" s="6"/>
      <c r="N410" s="6"/>
      <c r="O410" s="6"/>
      <c r="P410" s="29">
        <f t="shared" si="25"/>
        <v>20</v>
      </c>
      <c r="Q410" s="30" t="s">
        <v>283</v>
      </c>
      <c r="R410" s="6"/>
      <c r="S410" s="11"/>
      <c r="T410" s="11"/>
      <c r="U410" s="11"/>
    </row>
    <row r="411" spans="1:21" ht="25.5" x14ac:dyDescent="0.25">
      <c r="A411" s="21"/>
      <c r="B411" s="160"/>
      <c r="C411" s="160"/>
      <c r="D411" s="122"/>
      <c r="E411" s="56" t="s">
        <v>543</v>
      </c>
      <c r="F411" s="9"/>
      <c r="G411" s="28">
        <v>0.21</v>
      </c>
      <c r="H411" s="28"/>
      <c r="I411" s="6"/>
      <c r="J411" s="6"/>
      <c r="K411" s="6"/>
      <c r="L411" s="6"/>
      <c r="M411" s="6"/>
      <c r="N411" s="6"/>
      <c r="O411" s="6"/>
      <c r="P411" s="29">
        <f t="shared" si="25"/>
        <v>0.21</v>
      </c>
      <c r="Q411" s="30" t="s">
        <v>283</v>
      </c>
      <c r="R411" s="6"/>
      <c r="S411" s="11"/>
      <c r="T411" s="11"/>
      <c r="U411" s="11"/>
    </row>
    <row r="412" spans="1:21" ht="25.5" x14ac:dyDescent="0.25">
      <c r="A412" s="21"/>
      <c r="B412" s="160"/>
      <c r="C412" s="160"/>
      <c r="D412" s="122"/>
      <c r="E412" s="56" t="s">
        <v>544</v>
      </c>
      <c r="F412" s="9"/>
      <c r="G412" s="28">
        <v>0.62</v>
      </c>
      <c r="H412" s="28"/>
      <c r="I412" s="6"/>
      <c r="J412" s="6"/>
      <c r="K412" s="6"/>
      <c r="L412" s="6"/>
      <c r="M412" s="6"/>
      <c r="N412" s="6"/>
      <c r="O412" s="6"/>
      <c r="P412" s="29">
        <f t="shared" si="25"/>
        <v>0.62</v>
      </c>
      <c r="Q412" s="30" t="s">
        <v>283</v>
      </c>
      <c r="R412" s="6"/>
      <c r="S412" s="11"/>
      <c r="T412" s="11"/>
      <c r="U412" s="11"/>
    </row>
    <row r="413" spans="1:21" ht="25.5" x14ac:dyDescent="0.25">
      <c r="A413" s="21"/>
      <c r="B413" s="160"/>
      <c r="C413" s="160"/>
      <c r="D413" s="122"/>
      <c r="E413" s="56" t="s">
        <v>545</v>
      </c>
      <c r="F413" s="9"/>
      <c r="G413" s="28">
        <v>0.39</v>
      </c>
      <c r="H413" s="28"/>
      <c r="I413" s="6"/>
      <c r="J413" s="6"/>
      <c r="K413" s="6"/>
      <c r="L413" s="6"/>
      <c r="M413" s="6"/>
      <c r="N413" s="6"/>
      <c r="O413" s="6"/>
      <c r="P413" s="29">
        <f t="shared" si="25"/>
        <v>0.39</v>
      </c>
      <c r="Q413" s="30" t="s">
        <v>283</v>
      </c>
      <c r="R413" s="6"/>
      <c r="S413" s="11"/>
      <c r="T413" s="11"/>
      <c r="U413" s="11"/>
    </row>
    <row r="414" spans="1:21" ht="25.5" x14ac:dyDescent="0.25">
      <c r="A414" s="21"/>
      <c r="B414" s="160"/>
      <c r="C414" s="160"/>
      <c r="D414" s="122"/>
      <c r="E414" s="56" t="s">
        <v>546</v>
      </c>
      <c r="F414" s="9"/>
      <c r="G414" s="28">
        <v>0.23</v>
      </c>
      <c r="H414" s="28"/>
      <c r="I414" s="6"/>
      <c r="J414" s="6"/>
      <c r="K414" s="6"/>
      <c r="L414" s="6"/>
      <c r="M414" s="6"/>
      <c r="N414" s="6"/>
      <c r="O414" s="6"/>
      <c r="P414" s="29">
        <f t="shared" si="25"/>
        <v>0.23</v>
      </c>
      <c r="Q414" s="30" t="s">
        <v>283</v>
      </c>
      <c r="R414" s="6"/>
      <c r="S414" s="11"/>
      <c r="T414" s="11"/>
      <c r="U414" s="11"/>
    </row>
    <row r="415" spans="1:21" ht="25.5" x14ac:dyDescent="0.25">
      <c r="A415" s="21"/>
      <c r="B415" s="160"/>
      <c r="C415" s="160" t="s">
        <v>91</v>
      </c>
      <c r="D415" s="122"/>
      <c r="E415" s="9" t="s">
        <v>547</v>
      </c>
      <c r="F415" s="9"/>
      <c r="G415" s="28">
        <v>1.33</v>
      </c>
      <c r="H415" s="28"/>
      <c r="I415" s="28"/>
      <c r="J415" s="28"/>
      <c r="K415" s="6"/>
      <c r="L415" s="6"/>
      <c r="M415" s="6"/>
      <c r="N415" s="6"/>
      <c r="O415" s="6"/>
      <c r="P415" s="29">
        <f t="shared" si="25"/>
        <v>1.33</v>
      </c>
      <c r="Q415" s="30" t="s">
        <v>283</v>
      </c>
      <c r="R415" s="6"/>
      <c r="S415" s="11"/>
      <c r="T415" s="11"/>
      <c r="U415" s="11"/>
    </row>
    <row r="416" spans="1:21" ht="25.5" x14ac:dyDescent="0.25">
      <c r="A416" s="21"/>
      <c r="B416" s="160"/>
      <c r="C416" s="160"/>
      <c r="D416" s="122"/>
      <c r="E416" s="9" t="s">
        <v>548</v>
      </c>
      <c r="F416" s="9"/>
      <c r="G416" s="28"/>
      <c r="H416" s="28"/>
      <c r="I416" s="28">
        <v>57.5</v>
      </c>
      <c r="J416" s="28"/>
      <c r="K416" s="6"/>
      <c r="L416" s="6"/>
      <c r="M416" s="6"/>
      <c r="N416" s="6"/>
      <c r="O416" s="6"/>
      <c r="P416" s="29">
        <f t="shared" si="25"/>
        <v>57.5</v>
      </c>
      <c r="Q416" s="30" t="s">
        <v>283</v>
      </c>
      <c r="R416" s="6"/>
      <c r="S416" s="11"/>
      <c r="T416" s="11"/>
      <c r="U416" s="11"/>
    </row>
    <row r="417" spans="1:21" ht="25.5" x14ac:dyDescent="0.25">
      <c r="A417" s="21"/>
      <c r="B417" s="160"/>
      <c r="C417" s="160"/>
      <c r="D417" s="122"/>
      <c r="E417" s="9" t="s">
        <v>549</v>
      </c>
      <c r="F417" s="9"/>
      <c r="G417" s="28"/>
      <c r="H417" s="28"/>
      <c r="I417" s="28">
        <v>50.2</v>
      </c>
      <c r="J417" s="28"/>
      <c r="K417" s="6"/>
      <c r="L417" s="6"/>
      <c r="M417" s="6"/>
      <c r="N417" s="6"/>
      <c r="O417" s="6"/>
      <c r="P417" s="29">
        <f t="shared" si="25"/>
        <v>50.2</v>
      </c>
      <c r="Q417" s="30" t="s">
        <v>283</v>
      </c>
      <c r="R417" s="6"/>
      <c r="S417" s="11"/>
      <c r="T417" s="11"/>
      <c r="U417" s="11"/>
    </row>
    <row r="418" spans="1:21" ht="63.75" x14ac:dyDescent="0.25">
      <c r="A418" s="21"/>
      <c r="B418" s="160"/>
      <c r="C418" s="160"/>
      <c r="D418" s="122"/>
      <c r="E418" s="9" t="s">
        <v>550</v>
      </c>
      <c r="F418" s="9"/>
      <c r="G418" s="28"/>
      <c r="H418" s="28"/>
      <c r="I418" s="28">
        <v>5.8</v>
      </c>
      <c r="J418" s="28"/>
      <c r="K418" s="6"/>
      <c r="L418" s="6"/>
      <c r="M418" s="6"/>
      <c r="N418" s="6"/>
      <c r="O418" s="6"/>
      <c r="P418" s="29">
        <f t="shared" si="25"/>
        <v>5.8</v>
      </c>
      <c r="Q418" s="30" t="s">
        <v>283</v>
      </c>
      <c r="R418" s="6"/>
      <c r="S418" s="11"/>
      <c r="T418" s="11"/>
      <c r="U418" s="11"/>
    </row>
    <row r="419" spans="1:21" ht="25.5" x14ac:dyDescent="0.25">
      <c r="A419" s="21"/>
      <c r="B419" s="160"/>
      <c r="C419" s="160"/>
      <c r="D419" s="122"/>
      <c r="E419" s="56" t="s">
        <v>551</v>
      </c>
      <c r="F419" s="9"/>
      <c r="G419" s="28"/>
      <c r="H419" s="28"/>
      <c r="I419" s="28">
        <v>57.5</v>
      </c>
      <c r="J419" s="28"/>
      <c r="K419" s="6"/>
      <c r="L419" s="6"/>
      <c r="M419" s="6"/>
      <c r="N419" s="6"/>
      <c r="O419" s="6"/>
      <c r="P419" s="29">
        <f t="shared" si="25"/>
        <v>57.5</v>
      </c>
      <c r="Q419" s="30" t="s">
        <v>283</v>
      </c>
      <c r="R419" s="6"/>
      <c r="S419" s="11"/>
      <c r="T419" s="11"/>
      <c r="U419" s="11"/>
    </row>
    <row r="420" spans="1:21" ht="39.75" customHeight="1" x14ac:dyDescent="0.25">
      <c r="A420" s="21"/>
      <c r="B420" s="160"/>
      <c r="C420" s="160"/>
      <c r="D420" s="122"/>
      <c r="E420" s="9" t="s">
        <v>552</v>
      </c>
      <c r="F420" s="9"/>
      <c r="G420" s="28"/>
      <c r="H420" s="28"/>
      <c r="I420" s="28">
        <v>22.5</v>
      </c>
      <c r="J420" s="28">
        <v>8</v>
      </c>
      <c r="K420" s="6"/>
      <c r="L420" s="6"/>
      <c r="M420" s="6"/>
      <c r="N420" s="6"/>
      <c r="O420" s="6"/>
      <c r="P420" s="29">
        <f t="shared" si="25"/>
        <v>30.5</v>
      </c>
      <c r="Q420" s="30" t="s">
        <v>283</v>
      </c>
      <c r="R420" s="6"/>
      <c r="S420" s="11"/>
      <c r="T420" s="11"/>
      <c r="U420" s="11"/>
    </row>
    <row r="421" spans="1:21" ht="25.5" x14ac:dyDescent="0.25">
      <c r="A421" s="21"/>
      <c r="B421" s="160"/>
      <c r="C421" s="160" t="s">
        <v>92</v>
      </c>
      <c r="D421" s="122"/>
      <c r="E421" s="9" t="s">
        <v>553</v>
      </c>
      <c r="F421" s="9"/>
      <c r="G421" s="28"/>
      <c r="H421" s="28"/>
      <c r="I421" s="28">
        <v>32.5</v>
      </c>
      <c r="J421" s="28">
        <v>14</v>
      </c>
      <c r="K421" s="28"/>
      <c r="L421" s="28"/>
      <c r="M421" s="28"/>
      <c r="N421" s="28"/>
      <c r="O421" s="28"/>
      <c r="P421" s="29">
        <f t="shared" si="25"/>
        <v>46.5</v>
      </c>
      <c r="Q421" s="30" t="s">
        <v>283</v>
      </c>
      <c r="R421" s="6"/>
      <c r="S421" s="11"/>
      <c r="T421" s="11"/>
      <c r="U421" s="11"/>
    </row>
    <row r="422" spans="1:21" ht="25.5" x14ac:dyDescent="0.25">
      <c r="A422" s="21"/>
      <c r="B422" s="160"/>
      <c r="C422" s="160"/>
      <c r="D422" s="122"/>
      <c r="E422" s="9" t="s">
        <v>554</v>
      </c>
      <c r="F422" s="9"/>
      <c r="G422" s="28"/>
      <c r="H422" s="28"/>
      <c r="I422" s="28">
        <v>32.5</v>
      </c>
      <c r="J422" s="28">
        <v>14</v>
      </c>
      <c r="K422" s="28"/>
      <c r="L422" s="28"/>
      <c r="M422" s="28"/>
      <c r="N422" s="28"/>
      <c r="O422" s="28"/>
      <c r="P422" s="29">
        <f t="shared" si="25"/>
        <v>46.5</v>
      </c>
      <c r="Q422" s="30" t="s">
        <v>283</v>
      </c>
      <c r="R422" s="6"/>
      <c r="S422" s="11"/>
      <c r="T422" s="11"/>
      <c r="U422" s="11"/>
    </row>
    <row r="423" spans="1:21" ht="63.75" x14ac:dyDescent="0.25">
      <c r="A423" s="21"/>
      <c r="B423" s="160"/>
      <c r="C423" s="160"/>
      <c r="D423" s="122"/>
      <c r="E423" s="9" t="s">
        <v>555</v>
      </c>
      <c r="F423" s="9"/>
      <c r="G423" s="28"/>
      <c r="H423" s="28"/>
      <c r="I423" s="28">
        <v>7</v>
      </c>
      <c r="J423" s="28"/>
      <c r="K423" s="28"/>
      <c r="L423" s="28"/>
      <c r="M423" s="28"/>
      <c r="N423" s="28"/>
      <c r="O423" s="28"/>
      <c r="P423" s="29">
        <f t="shared" si="25"/>
        <v>7</v>
      </c>
      <c r="Q423" s="30" t="s">
        <v>283</v>
      </c>
      <c r="R423" s="6"/>
      <c r="S423" s="11"/>
      <c r="T423" s="11"/>
      <c r="U423" s="11"/>
    </row>
    <row r="424" spans="1:21" ht="78.75" customHeight="1" x14ac:dyDescent="0.25">
      <c r="A424" s="21"/>
      <c r="B424" s="160"/>
      <c r="C424" s="160"/>
      <c r="D424" s="122"/>
      <c r="E424" s="9" t="s">
        <v>556</v>
      </c>
      <c r="F424" s="9"/>
      <c r="G424" s="28"/>
      <c r="H424" s="28"/>
      <c r="I424" s="28">
        <v>5.36</v>
      </c>
      <c r="J424" s="28"/>
      <c r="K424" s="28"/>
      <c r="L424" s="28"/>
      <c r="M424" s="28"/>
      <c r="N424" s="28"/>
      <c r="O424" s="28"/>
      <c r="P424" s="29">
        <f t="shared" si="25"/>
        <v>5.36</v>
      </c>
      <c r="Q424" s="30" t="s">
        <v>283</v>
      </c>
      <c r="R424" s="6"/>
      <c r="S424" s="11"/>
      <c r="T424" s="11"/>
      <c r="U424" s="11"/>
    </row>
    <row r="425" spans="1:21" ht="39.75" customHeight="1" x14ac:dyDescent="0.25">
      <c r="A425" s="21"/>
      <c r="B425" s="160"/>
      <c r="C425" s="160"/>
      <c r="D425" s="122"/>
      <c r="E425" s="9" t="s">
        <v>557</v>
      </c>
      <c r="F425" s="9"/>
      <c r="G425" s="28"/>
      <c r="H425" s="28">
        <v>3.5</v>
      </c>
      <c r="I425" s="28"/>
      <c r="J425" s="28"/>
      <c r="K425" s="28"/>
      <c r="L425" s="28"/>
      <c r="M425" s="28"/>
      <c r="N425" s="28"/>
      <c r="O425" s="28"/>
      <c r="P425" s="29">
        <f t="shared" si="25"/>
        <v>3.5</v>
      </c>
      <c r="Q425" s="30" t="s">
        <v>283</v>
      </c>
      <c r="R425" s="6"/>
      <c r="S425" s="11"/>
      <c r="T425" s="11"/>
      <c r="U425" s="11"/>
    </row>
    <row r="426" spans="1:21" ht="38.25" x14ac:dyDescent="0.25">
      <c r="A426" s="21"/>
      <c r="B426" s="160"/>
      <c r="C426" s="160"/>
      <c r="D426" s="122"/>
      <c r="E426" s="9" t="s">
        <v>558</v>
      </c>
      <c r="F426" s="9"/>
      <c r="G426" s="28"/>
      <c r="H426" s="28"/>
      <c r="I426" s="28">
        <v>4.7699999999999996</v>
      </c>
      <c r="J426" s="28"/>
      <c r="K426" s="28"/>
      <c r="L426" s="28"/>
      <c r="M426" s="28"/>
      <c r="N426" s="28"/>
      <c r="O426" s="28"/>
      <c r="P426" s="29">
        <f t="shared" si="25"/>
        <v>4.7699999999999996</v>
      </c>
      <c r="Q426" s="30" t="s">
        <v>283</v>
      </c>
      <c r="R426" s="6"/>
      <c r="S426" s="11"/>
      <c r="T426" s="11"/>
      <c r="U426" s="11"/>
    </row>
    <row r="427" spans="1:21" ht="25.5" x14ac:dyDescent="0.25">
      <c r="A427" s="21"/>
      <c r="B427" s="160"/>
      <c r="C427" s="160"/>
      <c r="D427" s="122"/>
      <c r="E427" s="9" t="s">
        <v>559</v>
      </c>
      <c r="F427" s="9"/>
      <c r="G427" s="28"/>
      <c r="H427" s="28"/>
      <c r="I427" s="28">
        <v>9.32</v>
      </c>
      <c r="J427" s="28"/>
      <c r="K427" s="28"/>
      <c r="L427" s="28"/>
      <c r="M427" s="28"/>
      <c r="N427" s="28"/>
      <c r="O427" s="28"/>
      <c r="P427" s="29">
        <f t="shared" si="25"/>
        <v>9.32</v>
      </c>
      <c r="Q427" s="30" t="s">
        <v>283</v>
      </c>
      <c r="R427" s="6"/>
      <c r="S427" s="11"/>
      <c r="T427" s="11"/>
      <c r="U427" s="11"/>
    </row>
    <row r="428" spans="1:21" ht="51" x14ac:dyDescent="0.25">
      <c r="A428" s="21"/>
      <c r="B428" s="160"/>
      <c r="C428" s="160"/>
      <c r="D428" s="122"/>
      <c r="E428" s="9" t="s">
        <v>560</v>
      </c>
      <c r="F428" s="9"/>
      <c r="G428" s="28"/>
      <c r="H428" s="28">
        <v>4.41</v>
      </c>
      <c r="I428" s="28"/>
      <c r="J428" s="28"/>
      <c r="K428" s="28"/>
      <c r="L428" s="28"/>
      <c r="M428" s="28"/>
      <c r="N428" s="28"/>
      <c r="O428" s="28"/>
      <c r="P428" s="29">
        <f t="shared" si="25"/>
        <v>4.41</v>
      </c>
      <c r="Q428" s="30" t="s">
        <v>283</v>
      </c>
      <c r="R428" s="6"/>
      <c r="S428" s="11"/>
      <c r="T428" s="11"/>
      <c r="U428" s="11"/>
    </row>
    <row r="429" spans="1:21" ht="63.75" x14ac:dyDescent="0.25">
      <c r="A429" s="21"/>
      <c r="B429" s="160"/>
      <c r="C429" s="160"/>
      <c r="D429" s="122"/>
      <c r="E429" s="9" t="s">
        <v>561</v>
      </c>
      <c r="F429" s="9"/>
      <c r="G429" s="28"/>
      <c r="H429" s="28"/>
      <c r="I429" s="28">
        <v>5.76</v>
      </c>
      <c r="J429" s="28"/>
      <c r="K429" s="28"/>
      <c r="L429" s="28"/>
      <c r="M429" s="28"/>
      <c r="N429" s="28"/>
      <c r="O429" s="28"/>
      <c r="P429" s="29">
        <f t="shared" si="25"/>
        <v>5.76</v>
      </c>
      <c r="Q429" s="30" t="s">
        <v>283</v>
      </c>
      <c r="R429" s="6"/>
      <c r="S429" s="11"/>
      <c r="T429" s="11"/>
      <c r="U429" s="11"/>
    </row>
    <row r="430" spans="1:21" ht="38.25" x14ac:dyDescent="0.25">
      <c r="A430" s="21"/>
      <c r="B430" s="160"/>
      <c r="C430" s="160"/>
      <c r="D430" s="122"/>
      <c r="E430" s="9" t="s">
        <v>562</v>
      </c>
      <c r="F430" s="9"/>
      <c r="G430" s="28"/>
      <c r="H430" s="28"/>
      <c r="I430" s="28">
        <v>6.21</v>
      </c>
      <c r="J430" s="28"/>
      <c r="K430" s="28"/>
      <c r="L430" s="28"/>
      <c r="M430" s="28"/>
      <c r="N430" s="28"/>
      <c r="O430" s="28"/>
      <c r="P430" s="29">
        <f t="shared" si="25"/>
        <v>6.21</v>
      </c>
      <c r="Q430" s="30" t="s">
        <v>283</v>
      </c>
      <c r="R430" s="6"/>
      <c r="S430" s="11"/>
      <c r="T430" s="11"/>
      <c r="U430" s="11"/>
    </row>
    <row r="431" spans="1:21" ht="25.5" x14ac:dyDescent="0.25">
      <c r="A431" s="21"/>
      <c r="B431" s="160"/>
      <c r="C431" s="160"/>
      <c r="D431" s="122"/>
      <c r="E431" s="9" t="s">
        <v>563</v>
      </c>
      <c r="F431" s="9"/>
      <c r="G431" s="28"/>
      <c r="H431" s="28"/>
      <c r="I431" s="28"/>
      <c r="J431" s="28">
        <v>105</v>
      </c>
      <c r="K431" s="28">
        <v>250</v>
      </c>
      <c r="L431" s="28"/>
      <c r="M431" s="28"/>
      <c r="N431" s="28"/>
      <c r="O431" s="28"/>
      <c r="P431" s="29">
        <f t="shared" si="25"/>
        <v>355</v>
      </c>
      <c r="Q431" s="30" t="s">
        <v>283</v>
      </c>
      <c r="R431" s="6"/>
      <c r="S431" s="11"/>
      <c r="T431" s="11"/>
      <c r="U431" s="11"/>
    </row>
    <row r="432" spans="1:21" s="2" customFormat="1" x14ac:dyDescent="0.25">
      <c r="A432" s="42"/>
      <c r="B432" s="161" t="s">
        <v>33</v>
      </c>
      <c r="C432" s="161"/>
      <c r="D432" s="161"/>
      <c r="E432" s="161"/>
      <c r="F432" s="161"/>
      <c r="G432" s="51">
        <f t="shared" ref="G432:O432" si="27">SUM(G408:G431)</f>
        <v>205.93</v>
      </c>
      <c r="H432" s="51">
        <f t="shared" si="27"/>
        <v>442.31</v>
      </c>
      <c r="I432" s="51">
        <f t="shared" si="27"/>
        <v>296.91999999999996</v>
      </c>
      <c r="J432" s="51">
        <f t="shared" si="27"/>
        <v>141</v>
      </c>
      <c r="K432" s="51">
        <f t="shared" si="27"/>
        <v>250</v>
      </c>
      <c r="L432" s="51">
        <f t="shared" si="27"/>
        <v>0</v>
      </c>
      <c r="M432" s="51">
        <f t="shared" si="27"/>
        <v>0</v>
      </c>
      <c r="N432" s="51">
        <f t="shared" si="27"/>
        <v>0</v>
      </c>
      <c r="O432" s="51">
        <f t="shared" si="27"/>
        <v>0</v>
      </c>
      <c r="P432" s="51">
        <f>SUM(G432:O432)</f>
        <v>1336.1599999999999</v>
      </c>
      <c r="Q432" s="52"/>
      <c r="R432" s="52"/>
      <c r="S432" s="51">
        <f>SUM(S408:S431)</f>
        <v>0</v>
      </c>
      <c r="T432" s="51">
        <f>SUM(T408:T431)</f>
        <v>0</v>
      </c>
      <c r="U432" s="51">
        <f>SUM(U408:U431)</f>
        <v>0</v>
      </c>
    </row>
    <row r="433" spans="1:21" x14ac:dyDescent="0.25">
      <c r="A433" s="21"/>
      <c r="B433" s="159" t="s">
        <v>286</v>
      </c>
      <c r="C433" s="159"/>
      <c r="D433" s="159"/>
      <c r="E433" s="159"/>
      <c r="F433" s="159"/>
      <c r="G433" s="159"/>
      <c r="H433" s="159"/>
      <c r="I433" s="159"/>
      <c r="J433" s="159"/>
      <c r="K433" s="159"/>
      <c r="L433" s="159"/>
      <c r="M433" s="159"/>
      <c r="N433" s="159"/>
      <c r="O433" s="159"/>
      <c r="P433" s="159"/>
      <c r="Q433" s="159"/>
      <c r="R433" s="159"/>
      <c r="S433" s="159"/>
      <c r="T433" s="159"/>
      <c r="U433" s="159"/>
    </row>
    <row r="434" spans="1:21" ht="38.25" customHeight="1" x14ac:dyDescent="0.25">
      <c r="A434" s="21"/>
      <c r="B434" s="153" t="s">
        <v>287</v>
      </c>
      <c r="C434" s="153" t="s">
        <v>288</v>
      </c>
      <c r="D434" s="118"/>
      <c r="E434" s="25" t="s">
        <v>564</v>
      </c>
      <c r="F434" s="25"/>
      <c r="G434" s="28"/>
      <c r="H434" s="28"/>
      <c r="I434" s="28">
        <v>3</v>
      </c>
      <c r="J434" s="28">
        <v>3</v>
      </c>
      <c r="K434" s="28">
        <v>3</v>
      </c>
      <c r="L434" s="28">
        <v>3</v>
      </c>
      <c r="M434" s="28"/>
      <c r="N434" s="28"/>
      <c r="O434" s="28"/>
      <c r="P434" s="29">
        <f t="shared" ref="P434:P448" si="28">SUM(G434:O434)</f>
        <v>12</v>
      </c>
      <c r="Q434" s="30" t="s">
        <v>283</v>
      </c>
      <c r="R434" s="6"/>
      <c r="S434" s="28">
        <v>6</v>
      </c>
      <c r="T434" s="28">
        <v>6</v>
      </c>
      <c r="U434" s="28"/>
    </row>
    <row r="435" spans="1:21" s="5" customFormat="1" ht="27.75" customHeight="1" x14ac:dyDescent="0.25">
      <c r="A435" s="21"/>
      <c r="B435" s="154"/>
      <c r="C435" s="154"/>
      <c r="D435" s="119"/>
      <c r="E435" s="25" t="s">
        <v>565</v>
      </c>
      <c r="F435" s="25"/>
      <c r="G435" s="28"/>
      <c r="H435" s="28"/>
      <c r="I435" s="28"/>
      <c r="J435" s="28"/>
      <c r="K435" s="28">
        <v>2</v>
      </c>
      <c r="L435" s="28">
        <v>2</v>
      </c>
      <c r="M435" s="28">
        <v>2</v>
      </c>
      <c r="N435" s="28"/>
      <c r="O435" s="28"/>
      <c r="P435" s="29">
        <f t="shared" si="28"/>
        <v>6</v>
      </c>
      <c r="Q435" s="30" t="s">
        <v>283</v>
      </c>
      <c r="R435" s="6"/>
      <c r="S435" s="28">
        <v>3</v>
      </c>
      <c r="T435" s="28">
        <v>3</v>
      </c>
      <c r="U435" s="28"/>
    </row>
    <row r="436" spans="1:21" s="5" customFormat="1" ht="51" x14ac:dyDescent="0.25">
      <c r="A436" s="21"/>
      <c r="B436" s="154"/>
      <c r="C436" s="154"/>
      <c r="D436" s="119"/>
      <c r="E436" s="25" t="s">
        <v>566</v>
      </c>
      <c r="F436" s="25"/>
      <c r="G436" s="28">
        <v>2</v>
      </c>
      <c r="H436" s="28">
        <v>2</v>
      </c>
      <c r="I436" s="28">
        <v>2</v>
      </c>
      <c r="J436" s="28">
        <v>2</v>
      </c>
      <c r="K436" s="28">
        <v>2</v>
      </c>
      <c r="L436" s="28">
        <v>2</v>
      </c>
      <c r="M436" s="28">
        <v>2</v>
      </c>
      <c r="N436" s="28">
        <v>2</v>
      </c>
      <c r="O436" s="28">
        <v>2</v>
      </c>
      <c r="P436" s="29">
        <f t="shared" si="28"/>
        <v>18</v>
      </c>
      <c r="Q436" s="30" t="s">
        <v>283</v>
      </c>
      <c r="R436" s="6"/>
      <c r="S436" s="28">
        <v>1</v>
      </c>
      <c r="T436" s="28">
        <v>5</v>
      </c>
      <c r="U436" s="28">
        <v>12</v>
      </c>
    </row>
    <row r="437" spans="1:21" s="5" customFormat="1" ht="51" x14ac:dyDescent="0.25">
      <c r="A437" s="21"/>
      <c r="B437" s="154"/>
      <c r="C437" s="154"/>
      <c r="D437" s="119"/>
      <c r="E437" s="25" t="s">
        <v>567</v>
      </c>
      <c r="F437" s="25"/>
      <c r="G437" s="17"/>
      <c r="H437" s="17"/>
      <c r="I437" s="17"/>
      <c r="J437" s="17"/>
      <c r="K437" s="17"/>
      <c r="L437" s="17"/>
      <c r="M437" s="17"/>
      <c r="N437" s="17"/>
      <c r="O437" s="17"/>
      <c r="P437" s="29">
        <f t="shared" si="28"/>
        <v>0</v>
      </c>
      <c r="Q437" s="30" t="s">
        <v>283</v>
      </c>
      <c r="R437" s="6"/>
      <c r="S437" s="28"/>
      <c r="T437" s="28"/>
      <c r="U437" s="28"/>
    </row>
    <row r="438" spans="1:21" s="5" customFormat="1" ht="63.75" x14ac:dyDescent="0.25">
      <c r="A438" s="21"/>
      <c r="B438" s="154"/>
      <c r="C438" s="154"/>
      <c r="D438" s="119"/>
      <c r="E438" s="25" t="s">
        <v>568</v>
      </c>
      <c r="F438" s="25"/>
      <c r="G438" s="28"/>
      <c r="H438" s="28">
        <v>1</v>
      </c>
      <c r="I438" s="28">
        <v>1</v>
      </c>
      <c r="J438" s="28">
        <v>1</v>
      </c>
      <c r="K438" s="28">
        <v>1</v>
      </c>
      <c r="L438" s="28">
        <v>1</v>
      </c>
      <c r="M438" s="28">
        <v>1</v>
      </c>
      <c r="N438" s="28">
        <v>1</v>
      </c>
      <c r="O438" s="28">
        <v>1</v>
      </c>
      <c r="P438" s="29">
        <f t="shared" si="28"/>
        <v>8</v>
      </c>
      <c r="Q438" s="30" t="s">
        <v>283</v>
      </c>
      <c r="R438" s="6"/>
      <c r="S438" s="28">
        <v>2</v>
      </c>
      <c r="T438" s="28">
        <v>5</v>
      </c>
      <c r="U438" s="28">
        <v>1</v>
      </c>
    </row>
    <row r="439" spans="1:21" s="5" customFormat="1" ht="38.25" x14ac:dyDescent="0.25">
      <c r="A439" s="21"/>
      <c r="B439" s="154"/>
      <c r="C439" s="154"/>
      <c r="D439" s="119"/>
      <c r="E439" s="25" t="s">
        <v>569</v>
      </c>
      <c r="F439" s="25"/>
      <c r="G439" s="28">
        <v>2</v>
      </c>
      <c r="H439" s="28">
        <v>2</v>
      </c>
      <c r="I439" s="28">
        <v>2</v>
      </c>
      <c r="J439" s="28">
        <v>1</v>
      </c>
      <c r="K439" s="28"/>
      <c r="L439" s="28"/>
      <c r="M439" s="28"/>
      <c r="N439" s="28"/>
      <c r="O439" s="28"/>
      <c r="P439" s="29">
        <f t="shared" si="28"/>
        <v>7</v>
      </c>
      <c r="Q439" s="30" t="s">
        <v>283</v>
      </c>
      <c r="R439" s="6"/>
      <c r="S439" s="28">
        <v>2</v>
      </c>
      <c r="T439" s="28">
        <v>2.5</v>
      </c>
      <c r="U439" s="28">
        <v>2.5</v>
      </c>
    </row>
    <row r="440" spans="1:21" s="5" customFormat="1" ht="51" x14ac:dyDescent="0.25">
      <c r="A440" s="21"/>
      <c r="B440" s="154"/>
      <c r="C440" s="154"/>
      <c r="D440" s="119"/>
      <c r="E440" s="25" t="s">
        <v>570</v>
      </c>
      <c r="F440" s="25"/>
      <c r="G440" s="28"/>
      <c r="H440" s="28">
        <v>1</v>
      </c>
      <c r="I440" s="28">
        <v>1</v>
      </c>
      <c r="J440" s="28">
        <v>1</v>
      </c>
      <c r="K440" s="28">
        <v>1</v>
      </c>
      <c r="L440" s="28">
        <v>1</v>
      </c>
      <c r="M440" s="28">
        <v>1</v>
      </c>
      <c r="N440" s="28">
        <v>1</v>
      </c>
      <c r="O440" s="28">
        <v>1</v>
      </c>
      <c r="P440" s="29">
        <f t="shared" si="28"/>
        <v>8</v>
      </c>
      <c r="Q440" s="30" t="s">
        <v>283</v>
      </c>
      <c r="R440" s="6"/>
      <c r="S440" s="28">
        <v>1</v>
      </c>
      <c r="T440" s="28">
        <v>5</v>
      </c>
      <c r="U440" s="28">
        <v>2</v>
      </c>
    </row>
    <row r="441" spans="1:21" s="5" customFormat="1" ht="63.75" x14ac:dyDescent="0.25">
      <c r="A441" s="21"/>
      <c r="B441" s="154"/>
      <c r="C441" s="154"/>
      <c r="D441" s="119"/>
      <c r="E441" s="25" t="s">
        <v>571</v>
      </c>
      <c r="F441" s="25"/>
      <c r="G441" s="17"/>
      <c r="H441" s="17"/>
      <c r="I441" s="17"/>
      <c r="J441" s="17"/>
      <c r="K441" s="17"/>
      <c r="L441" s="17"/>
      <c r="M441" s="17"/>
      <c r="N441" s="17"/>
      <c r="O441" s="17"/>
      <c r="P441" s="29">
        <f t="shared" si="28"/>
        <v>0</v>
      </c>
      <c r="Q441" s="30" t="s">
        <v>283</v>
      </c>
      <c r="R441" s="6"/>
      <c r="S441" s="17"/>
      <c r="T441" s="17"/>
      <c r="U441" s="17"/>
    </row>
    <row r="442" spans="1:21" s="5" customFormat="1" ht="51" x14ac:dyDescent="0.25">
      <c r="A442" s="21"/>
      <c r="B442" s="154"/>
      <c r="C442" s="155"/>
      <c r="D442" s="120"/>
      <c r="E442" s="25" t="s">
        <v>572</v>
      </c>
      <c r="F442" s="25"/>
      <c r="G442" s="17"/>
      <c r="H442" s="17"/>
      <c r="I442" s="17"/>
      <c r="J442" s="17"/>
      <c r="K442" s="17"/>
      <c r="L442" s="17"/>
      <c r="M442" s="17"/>
      <c r="N442" s="17"/>
      <c r="O442" s="17"/>
      <c r="P442" s="29">
        <f t="shared" si="28"/>
        <v>0</v>
      </c>
      <c r="Q442" s="30" t="s">
        <v>283</v>
      </c>
      <c r="R442" s="6"/>
      <c r="S442" s="17"/>
      <c r="T442" s="17"/>
      <c r="U442" s="17"/>
    </row>
    <row r="443" spans="1:21" s="5" customFormat="1" ht="63.75" x14ac:dyDescent="0.25">
      <c r="A443" s="21"/>
      <c r="B443" s="154"/>
      <c r="C443" s="153" t="s">
        <v>289</v>
      </c>
      <c r="D443" s="118"/>
      <c r="E443" s="25" t="s">
        <v>573</v>
      </c>
      <c r="F443" s="25"/>
      <c r="G443" s="17"/>
      <c r="H443" s="17"/>
      <c r="I443" s="17"/>
      <c r="J443" s="17"/>
      <c r="K443" s="17"/>
      <c r="L443" s="17"/>
      <c r="M443" s="17"/>
      <c r="N443" s="17"/>
      <c r="O443" s="17"/>
      <c r="P443" s="29">
        <f t="shared" si="28"/>
        <v>0</v>
      </c>
      <c r="Q443" s="30" t="s">
        <v>283</v>
      </c>
      <c r="R443" s="6"/>
      <c r="S443" s="17"/>
      <c r="T443" s="17"/>
      <c r="U443" s="17"/>
    </row>
    <row r="444" spans="1:21" s="5" customFormat="1" ht="38.25" x14ac:dyDescent="0.25">
      <c r="A444" s="21"/>
      <c r="B444" s="154"/>
      <c r="C444" s="154"/>
      <c r="D444" s="119"/>
      <c r="E444" s="25" t="s">
        <v>574</v>
      </c>
      <c r="F444" s="25"/>
      <c r="G444" s="17"/>
      <c r="H444" s="17"/>
      <c r="I444" s="17"/>
      <c r="J444" s="17"/>
      <c r="K444" s="17"/>
      <c r="L444" s="17"/>
      <c r="M444" s="17"/>
      <c r="N444" s="17"/>
      <c r="O444" s="17"/>
      <c r="P444" s="29">
        <f t="shared" si="28"/>
        <v>0</v>
      </c>
      <c r="Q444" s="30" t="s">
        <v>283</v>
      </c>
      <c r="R444" s="6"/>
      <c r="S444" s="17"/>
      <c r="T444" s="17"/>
      <c r="U444" s="17"/>
    </row>
    <row r="445" spans="1:21" s="5" customFormat="1" ht="38.25" x14ac:dyDescent="0.25">
      <c r="A445" s="21"/>
      <c r="B445" s="154"/>
      <c r="C445" s="154"/>
      <c r="D445" s="119"/>
      <c r="E445" s="25" t="s">
        <v>575</v>
      </c>
      <c r="F445" s="25"/>
      <c r="G445" s="17"/>
      <c r="H445" s="28">
        <v>1</v>
      </c>
      <c r="I445" s="28">
        <v>1</v>
      </c>
      <c r="J445" s="28">
        <v>1</v>
      </c>
      <c r="K445" s="28">
        <v>1</v>
      </c>
      <c r="L445" s="28">
        <v>1</v>
      </c>
      <c r="M445" s="17"/>
      <c r="N445" s="17"/>
      <c r="O445" s="17"/>
      <c r="P445" s="29">
        <f t="shared" si="28"/>
        <v>5</v>
      </c>
      <c r="Q445" s="30" t="s">
        <v>283</v>
      </c>
      <c r="R445" s="6"/>
      <c r="S445" s="17"/>
      <c r="T445" s="17"/>
      <c r="U445" s="17"/>
    </row>
    <row r="446" spans="1:21" s="5" customFormat="1" ht="38.25" x14ac:dyDescent="0.25">
      <c r="A446" s="21"/>
      <c r="B446" s="154"/>
      <c r="C446" s="154"/>
      <c r="D446" s="119"/>
      <c r="E446" s="25" t="s">
        <v>576</v>
      </c>
      <c r="F446" s="25"/>
      <c r="G446" s="17"/>
      <c r="H446" s="17"/>
      <c r="I446" s="17"/>
      <c r="J446" s="17"/>
      <c r="K446" s="17"/>
      <c r="L446" s="17"/>
      <c r="M446" s="17"/>
      <c r="N446" s="17"/>
      <c r="O446" s="17"/>
      <c r="P446" s="29">
        <f t="shared" si="28"/>
        <v>0</v>
      </c>
      <c r="Q446" s="30" t="s">
        <v>283</v>
      </c>
      <c r="R446" s="6"/>
      <c r="S446" s="17"/>
      <c r="T446" s="17"/>
      <c r="U446" s="17"/>
    </row>
    <row r="447" spans="1:21" s="5" customFormat="1" ht="38.25" x14ac:dyDescent="0.25">
      <c r="A447" s="21"/>
      <c r="B447" s="154"/>
      <c r="C447" s="154"/>
      <c r="D447" s="119"/>
      <c r="E447" s="25" t="s">
        <v>577</v>
      </c>
      <c r="F447" s="25"/>
      <c r="G447" s="28">
        <v>1</v>
      </c>
      <c r="H447" s="28">
        <v>2</v>
      </c>
      <c r="I447" s="28">
        <v>2</v>
      </c>
      <c r="J447" s="28">
        <v>1</v>
      </c>
      <c r="K447" s="17"/>
      <c r="L447" s="17"/>
      <c r="M447" s="17"/>
      <c r="N447" s="17"/>
      <c r="O447" s="17"/>
      <c r="P447" s="29">
        <f t="shared" si="28"/>
        <v>6</v>
      </c>
      <c r="Q447" s="30" t="s">
        <v>283</v>
      </c>
      <c r="R447" s="6"/>
      <c r="S447" s="17"/>
      <c r="T447" s="17"/>
      <c r="U447" s="28">
        <v>6</v>
      </c>
    </row>
    <row r="448" spans="1:21" s="5" customFormat="1" ht="51" x14ac:dyDescent="0.25">
      <c r="A448" s="21"/>
      <c r="B448" s="155"/>
      <c r="C448" s="155"/>
      <c r="D448" s="120"/>
      <c r="E448" s="25" t="s">
        <v>578</v>
      </c>
      <c r="F448" s="25"/>
      <c r="G448" s="28"/>
      <c r="H448" s="28"/>
      <c r="I448" s="28">
        <v>2</v>
      </c>
      <c r="J448" s="28">
        <v>2</v>
      </c>
      <c r="K448" s="17"/>
      <c r="L448" s="17"/>
      <c r="M448" s="17"/>
      <c r="N448" s="17"/>
      <c r="O448" s="17"/>
      <c r="P448" s="29">
        <f t="shared" si="28"/>
        <v>4</v>
      </c>
      <c r="Q448" s="30" t="s">
        <v>283</v>
      </c>
      <c r="R448" s="6"/>
      <c r="S448" s="28">
        <v>2</v>
      </c>
      <c r="T448" s="28">
        <v>2</v>
      </c>
      <c r="U448" s="17"/>
    </row>
    <row r="449" spans="1:21" s="2" customFormat="1" x14ac:dyDescent="0.25">
      <c r="A449" s="42"/>
      <c r="B449" s="165" t="s">
        <v>33</v>
      </c>
      <c r="C449" s="165"/>
      <c r="D449" s="165"/>
      <c r="E449" s="165"/>
      <c r="F449" s="165"/>
      <c r="G449" s="31">
        <f t="shared" ref="G449:O449" si="29">SUM(G434:G448)</f>
        <v>5</v>
      </c>
      <c r="H449" s="31">
        <f t="shared" si="29"/>
        <v>9</v>
      </c>
      <c r="I449" s="31">
        <f t="shared" si="29"/>
        <v>14</v>
      </c>
      <c r="J449" s="31">
        <f t="shared" si="29"/>
        <v>12</v>
      </c>
      <c r="K449" s="31">
        <f t="shared" si="29"/>
        <v>10</v>
      </c>
      <c r="L449" s="31">
        <f t="shared" si="29"/>
        <v>10</v>
      </c>
      <c r="M449" s="31">
        <f t="shared" si="29"/>
        <v>6</v>
      </c>
      <c r="N449" s="31">
        <f t="shared" si="29"/>
        <v>4</v>
      </c>
      <c r="O449" s="31">
        <f t="shared" si="29"/>
        <v>4</v>
      </c>
      <c r="P449" s="31">
        <f>SUM(G449:O449)</f>
        <v>74</v>
      </c>
      <c r="Q449" s="32"/>
      <c r="R449" s="32"/>
      <c r="S449" s="31">
        <f>SUM(S434:S448)</f>
        <v>17</v>
      </c>
      <c r="T449" s="31">
        <f>SUM(T434:T448)</f>
        <v>28.5</v>
      </c>
      <c r="U449" s="31">
        <f>SUM(U434:U448)</f>
        <v>23.5</v>
      </c>
    </row>
    <row r="450" spans="1:21" x14ac:dyDescent="0.25">
      <c r="A450" s="21"/>
      <c r="B450" s="159" t="s">
        <v>290</v>
      </c>
      <c r="C450" s="159"/>
      <c r="D450" s="159"/>
      <c r="E450" s="159"/>
      <c r="F450" s="159"/>
      <c r="G450" s="159"/>
      <c r="H450" s="159"/>
      <c r="I450" s="159"/>
      <c r="J450" s="159"/>
      <c r="K450" s="159"/>
      <c r="L450" s="159"/>
      <c r="M450" s="159"/>
      <c r="N450" s="159"/>
      <c r="O450" s="159"/>
      <c r="P450" s="159"/>
      <c r="Q450" s="159"/>
      <c r="R450" s="159"/>
      <c r="S450" s="159"/>
      <c r="T450" s="159"/>
      <c r="U450" s="159"/>
    </row>
    <row r="451" spans="1:21" ht="39" customHeight="1" x14ac:dyDescent="0.25">
      <c r="A451" s="21"/>
      <c r="B451" s="153" t="s">
        <v>291</v>
      </c>
      <c r="C451" s="153" t="s">
        <v>292</v>
      </c>
      <c r="D451" s="118"/>
      <c r="E451" s="9" t="s">
        <v>579</v>
      </c>
      <c r="F451" s="9"/>
      <c r="G451" s="6"/>
      <c r="H451" s="6"/>
      <c r="I451" s="6"/>
      <c r="J451" s="6"/>
      <c r="K451" s="6"/>
      <c r="L451" s="6"/>
      <c r="M451" s="6"/>
      <c r="N451" s="6"/>
      <c r="O451" s="6"/>
      <c r="P451" s="29">
        <f t="shared" ref="P451:P457" si="30">SUM(G451:O451)</f>
        <v>0</v>
      </c>
      <c r="Q451" s="30" t="s">
        <v>283</v>
      </c>
      <c r="R451" s="6"/>
      <c r="S451" s="11"/>
      <c r="T451" s="11"/>
      <c r="U451" s="11"/>
    </row>
    <row r="452" spans="1:21" s="5" customFormat="1" ht="38.25" x14ac:dyDescent="0.25">
      <c r="A452" s="21"/>
      <c r="B452" s="154"/>
      <c r="C452" s="154"/>
      <c r="D452" s="119"/>
      <c r="E452" s="25" t="s">
        <v>580</v>
      </c>
      <c r="F452" s="25"/>
      <c r="G452" s="6"/>
      <c r="H452" s="6"/>
      <c r="I452" s="6"/>
      <c r="J452" s="6"/>
      <c r="K452" s="6"/>
      <c r="L452" s="6"/>
      <c r="M452" s="6"/>
      <c r="N452" s="6"/>
      <c r="O452" s="6"/>
      <c r="P452" s="29">
        <f t="shared" si="30"/>
        <v>0</v>
      </c>
      <c r="Q452" s="30" t="s">
        <v>283</v>
      </c>
      <c r="R452" s="6"/>
      <c r="S452" s="17"/>
      <c r="T452" s="17"/>
      <c r="U452" s="17"/>
    </row>
    <row r="453" spans="1:21" s="5" customFormat="1" ht="52.5" customHeight="1" x14ac:dyDescent="0.25">
      <c r="A453" s="21"/>
      <c r="B453" s="154"/>
      <c r="C453" s="154"/>
      <c r="D453" s="119"/>
      <c r="E453" s="25" t="s">
        <v>581</v>
      </c>
      <c r="F453" s="25"/>
      <c r="G453" s="6"/>
      <c r="H453" s="6"/>
      <c r="I453" s="6"/>
      <c r="J453" s="6"/>
      <c r="K453" s="6"/>
      <c r="L453" s="6"/>
      <c r="M453" s="6"/>
      <c r="N453" s="6"/>
      <c r="O453" s="6"/>
      <c r="P453" s="29">
        <f t="shared" si="30"/>
        <v>0</v>
      </c>
      <c r="Q453" s="30" t="s">
        <v>283</v>
      </c>
      <c r="R453" s="6"/>
      <c r="S453" s="17"/>
      <c r="T453" s="17"/>
      <c r="U453" s="17"/>
    </row>
    <row r="454" spans="1:21" s="5" customFormat="1" ht="51" x14ac:dyDescent="0.25">
      <c r="A454" s="21"/>
      <c r="B454" s="154"/>
      <c r="C454" s="154"/>
      <c r="D454" s="119"/>
      <c r="E454" s="25" t="s">
        <v>582</v>
      </c>
      <c r="F454" s="25"/>
      <c r="G454" s="6"/>
      <c r="H454" s="6"/>
      <c r="I454" s="6"/>
      <c r="J454" s="6"/>
      <c r="K454" s="6"/>
      <c r="L454" s="6"/>
      <c r="M454" s="6"/>
      <c r="N454" s="6"/>
      <c r="O454" s="6"/>
      <c r="P454" s="29">
        <f t="shared" si="30"/>
        <v>0</v>
      </c>
      <c r="Q454" s="30" t="s">
        <v>283</v>
      </c>
      <c r="R454" s="6"/>
      <c r="S454" s="17"/>
      <c r="T454" s="17"/>
      <c r="U454" s="17"/>
    </row>
    <row r="455" spans="1:21" s="5" customFormat="1" ht="102" x14ac:dyDescent="0.25">
      <c r="A455" s="21"/>
      <c r="B455" s="154"/>
      <c r="C455" s="154"/>
      <c r="D455" s="119"/>
      <c r="E455" s="25" t="s">
        <v>583</v>
      </c>
      <c r="F455" s="25"/>
      <c r="G455" s="6"/>
      <c r="H455" s="6"/>
      <c r="I455" s="6"/>
      <c r="J455" s="6"/>
      <c r="K455" s="6"/>
      <c r="L455" s="6"/>
      <c r="M455" s="6"/>
      <c r="N455" s="6"/>
      <c r="O455" s="6"/>
      <c r="P455" s="29">
        <f t="shared" si="30"/>
        <v>0</v>
      </c>
      <c r="Q455" s="30" t="s">
        <v>283</v>
      </c>
      <c r="R455" s="6"/>
      <c r="S455" s="17"/>
      <c r="T455" s="17"/>
      <c r="U455" s="17"/>
    </row>
    <row r="456" spans="1:21" s="5" customFormat="1" ht="63.75" x14ac:dyDescent="0.25">
      <c r="A456" s="21"/>
      <c r="B456" s="154"/>
      <c r="C456" s="155"/>
      <c r="D456" s="120"/>
      <c r="E456" s="25" t="s">
        <v>584</v>
      </c>
      <c r="F456" s="25"/>
      <c r="G456" s="6"/>
      <c r="H456" s="6"/>
      <c r="I456" s="6"/>
      <c r="J456" s="6"/>
      <c r="K456" s="6"/>
      <c r="L456" s="6"/>
      <c r="M456" s="6"/>
      <c r="N456" s="6"/>
      <c r="O456" s="6"/>
      <c r="P456" s="29">
        <f t="shared" si="30"/>
        <v>0</v>
      </c>
      <c r="Q456" s="30" t="s">
        <v>283</v>
      </c>
      <c r="R456" s="6"/>
      <c r="S456" s="17"/>
      <c r="T456" s="17"/>
      <c r="U456" s="17"/>
    </row>
    <row r="457" spans="1:21" ht="102" x14ac:dyDescent="0.25">
      <c r="A457" s="21"/>
      <c r="B457" s="154"/>
      <c r="C457" s="153" t="s">
        <v>293</v>
      </c>
      <c r="D457" s="118"/>
      <c r="E457" s="9" t="s">
        <v>585</v>
      </c>
      <c r="F457" s="9"/>
      <c r="G457" s="6"/>
      <c r="H457" s="6"/>
      <c r="I457" s="6"/>
      <c r="J457" s="6"/>
      <c r="K457" s="6"/>
      <c r="L457" s="6"/>
      <c r="M457" s="6"/>
      <c r="N457" s="6"/>
      <c r="O457" s="6"/>
      <c r="P457" s="29">
        <f t="shared" si="30"/>
        <v>0</v>
      </c>
      <c r="Q457" s="30" t="s">
        <v>283</v>
      </c>
      <c r="R457" s="6"/>
      <c r="S457" s="11"/>
      <c r="T457" s="11"/>
      <c r="U457" s="11"/>
    </row>
    <row r="458" spans="1:21" s="5" customFormat="1" ht="78" customHeight="1" x14ac:dyDescent="0.25">
      <c r="A458" s="21"/>
      <c r="B458" s="154"/>
      <c r="C458" s="154"/>
      <c r="D458" s="119"/>
      <c r="E458" s="25" t="s">
        <v>586</v>
      </c>
      <c r="F458" s="25"/>
      <c r="G458" s="6"/>
      <c r="H458" s="6"/>
      <c r="I458" s="6"/>
      <c r="J458" s="6"/>
      <c r="K458" s="6"/>
      <c r="L458" s="6"/>
      <c r="M458" s="6"/>
      <c r="N458" s="6"/>
      <c r="O458" s="6"/>
      <c r="P458" s="29">
        <f t="shared" ref="P458:P469" si="31">SUM(G458:O458)</f>
        <v>0</v>
      </c>
      <c r="Q458" s="30" t="s">
        <v>283</v>
      </c>
      <c r="R458" s="6"/>
      <c r="S458" s="17"/>
      <c r="T458" s="17"/>
      <c r="U458" s="17"/>
    </row>
    <row r="459" spans="1:21" s="5" customFormat="1" ht="51" x14ac:dyDescent="0.25">
      <c r="A459" s="21"/>
      <c r="B459" s="154"/>
      <c r="C459" s="154"/>
      <c r="D459" s="119"/>
      <c r="E459" s="25" t="s">
        <v>587</v>
      </c>
      <c r="F459" s="25"/>
      <c r="G459" s="6"/>
      <c r="H459" s="6"/>
      <c r="I459" s="6"/>
      <c r="J459" s="6"/>
      <c r="K459" s="6"/>
      <c r="L459" s="6"/>
      <c r="M459" s="6"/>
      <c r="N459" s="6"/>
      <c r="O459" s="6"/>
      <c r="P459" s="29">
        <f t="shared" si="31"/>
        <v>0</v>
      </c>
      <c r="Q459" s="30" t="s">
        <v>283</v>
      </c>
      <c r="R459" s="6"/>
      <c r="S459" s="17"/>
      <c r="T459" s="17"/>
      <c r="U459" s="17"/>
    </row>
    <row r="460" spans="1:21" s="5" customFormat="1" ht="78" customHeight="1" x14ac:dyDescent="0.25">
      <c r="A460" s="21"/>
      <c r="B460" s="154"/>
      <c r="C460" s="154"/>
      <c r="D460" s="119"/>
      <c r="E460" s="25" t="s">
        <v>588</v>
      </c>
      <c r="F460" s="25"/>
      <c r="G460" s="6"/>
      <c r="H460" s="6"/>
      <c r="I460" s="6"/>
      <c r="J460" s="6"/>
      <c r="K460" s="6"/>
      <c r="L460" s="6"/>
      <c r="M460" s="6"/>
      <c r="N460" s="6"/>
      <c r="O460" s="6"/>
      <c r="P460" s="29">
        <f t="shared" si="31"/>
        <v>0</v>
      </c>
      <c r="Q460" s="30" t="s">
        <v>283</v>
      </c>
      <c r="R460" s="6"/>
      <c r="S460" s="17"/>
      <c r="T460" s="17"/>
      <c r="U460" s="17"/>
    </row>
    <row r="461" spans="1:21" s="5" customFormat="1" ht="51" x14ac:dyDescent="0.25">
      <c r="A461" s="21"/>
      <c r="B461" s="154"/>
      <c r="C461" s="154"/>
      <c r="D461" s="119"/>
      <c r="E461" s="25" t="s">
        <v>589</v>
      </c>
      <c r="F461" s="25"/>
      <c r="G461" s="6"/>
      <c r="H461" s="6"/>
      <c r="I461" s="6"/>
      <c r="J461" s="6"/>
      <c r="K461" s="6"/>
      <c r="L461" s="6"/>
      <c r="M461" s="6"/>
      <c r="N461" s="6"/>
      <c r="O461" s="6"/>
      <c r="P461" s="29">
        <f t="shared" si="31"/>
        <v>0</v>
      </c>
      <c r="Q461" s="30" t="s">
        <v>283</v>
      </c>
      <c r="R461" s="6"/>
      <c r="S461" s="17"/>
      <c r="T461" s="17"/>
      <c r="U461" s="17"/>
    </row>
    <row r="462" spans="1:21" s="5" customFormat="1" ht="105" customHeight="1" x14ac:dyDescent="0.25">
      <c r="A462" s="21"/>
      <c r="B462" s="154"/>
      <c r="C462" s="154"/>
      <c r="D462" s="119"/>
      <c r="E462" s="25" t="s">
        <v>590</v>
      </c>
      <c r="F462" s="25"/>
      <c r="G462" s="6"/>
      <c r="H462" s="6"/>
      <c r="I462" s="6"/>
      <c r="J462" s="6"/>
      <c r="K462" s="6"/>
      <c r="L462" s="6"/>
      <c r="M462" s="6"/>
      <c r="N462" s="6"/>
      <c r="O462" s="6"/>
      <c r="P462" s="29">
        <f t="shared" si="31"/>
        <v>0</v>
      </c>
      <c r="Q462" s="30" t="s">
        <v>283</v>
      </c>
      <c r="R462" s="6"/>
      <c r="S462" s="17"/>
      <c r="T462" s="17"/>
      <c r="U462" s="17"/>
    </row>
    <row r="463" spans="1:21" s="5" customFormat="1" ht="38.25" x14ac:dyDescent="0.25">
      <c r="A463" s="21"/>
      <c r="B463" s="154"/>
      <c r="C463" s="154"/>
      <c r="D463" s="119"/>
      <c r="E463" s="25" t="s">
        <v>591</v>
      </c>
      <c r="F463" s="25"/>
      <c r="G463" s="6"/>
      <c r="H463" s="6"/>
      <c r="I463" s="6"/>
      <c r="J463" s="6"/>
      <c r="K463" s="6"/>
      <c r="L463" s="6"/>
      <c r="M463" s="6"/>
      <c r="N463" s="6"/>
      <c r="O463" s="6"/>
      <c r="P463" s="29">
        <f t="shared" si="31"/>
        <v>0</v>
      </c>
      <c r="Q463" s="30" t="s">
        <v>283</v>
      </c>
      <c r="R463" s="6"/>
      <c r="S463" s="17"/>
      <c r="T463" s="17"/>
      <c r="U463" s="17"/>
    </row>
    <row r="464" spans="1:21" s="5" customFormat="1" ht="140.25" x14ac:dyDescent="0.25">
      <c r="A464" s="21"/>
      <c r="B464" s="154"/>
      <c r="C464" s="154"/>
      <c r="D464" s="119"/>
      <c r="E464" s="25" t="s">
        <v>592</v>
      </c>
      <c r="F464" s="25"/>
      <c r="G464" s="6"/>
      <c r="H464" s="6"/>
      <c r="I464" s="6"/>
      <c r="J464" s="6"/>
      <c r="K464" s="6"/>
      <c r="L464" s="6"/>
      <c r="M464" s="6"/>
      <c r="N464" s="6"/>
      <c r="O464" s="6"/>
      <c r="P464" s="29">
        <f t="shared" si="31"/>
        <v>0</v>
      </c>
      <c r="Q464" s="30" t="s">
        <v>283</v>
      </c>
      <c r="R464" s="6"/>
      <c r="S464" s="17"/>
      <c r="T464" s="17"/>
      <c r="U464" s="17"/>
    </row>
    <row r="465" spans="1:21" s="5" customFormat="1" ht="63.75" x14ac:dyDescent="0.25">
      <c r="A465" s="21"/>
      <c r="B465" s="154"/>
      <c r="C465" s="154"/>
      <c r="D465" s="119"/>
      <c r="E465" s="25" t="s">
        <v>593</v>
      </c>
      <c r="F465" s="25"/>
      <c r="G465" s="6"/>
      <c r="H465" s="6"/>
      <c r="I465" s="6"/>
      <c r="J465" s="6"/>
      <c r="K465" s="6"/>
      <c r="L465" s="6"/>
      <c r="M465" s="6"/>
      <c r="N465" s="6"/>
      <c r="O465" s="6"/>
      <c r="P465" s="29">
        <f t="shared" si="31"/>
        <v>0</v>
      </c>
      <c r="Q465" s="30" t="s">
        <v>283</v>
      </c>
      <c r="R465" s="6"/>
      <c r="S465" s="17"/>
      <c r="T465" s="17"/>
      <c r="U465" s="17"/>
    </row>
    <row r="466" spans="1:21" s="5" customFormat="1" ht="38.25" x14ac:dyDescent="0.25">
      <c r="A466" s="21"/>
      <c r="B466" s="154"/>
      <c r="C466" s="154"/>
      <c r="D466" s="119"/>
      <c r="E466" s="25" t="s">
        <v>594</v>
      </c>
      <c r="F466" s="25"/>
      <c r="G466" s="6"/>
      <c r="H466" s="6"/>
      <c r="I466" s="6"/>
      <c r="J466" s="6"/>
      <c r="K466" s="6"/>
      <c r="L466" s="6"/>
      <c r="M466" s="6"/>
      <c r="N466" s="6"/>
      <c r="O466" s="6"/>
      <c r="P466" s="29">
        <f t="shared" si="31"/>
        <v>0</v>
      </c>
      <c r="Q466" s="30" t="s">
        <v>283</v>
      </c>
      <c r="R466" s="6"/>
      <c r="S466" s="17"/>
      <c r="T466" s="17"/>
      <c r="U466" s="17"/>
    </row>
    <row r="467" spans="1:21" s="5" customFormat="1" ht="76.5" x14ac:dyDescent="0.25">
      <c r="A467" s="21"/>
      <c r="B467" s="154"/>
      <c r="C467" s="154"/>
      <c r="D467" s="119"/>
      <c r="E467" s="25" t="s">
        <v>595</v>
      </c>
      <c r="F467" s="25"/>
      <c r="G467" s="6"/>
      <c r="H467" s="6"/>
      <c r="I467" s="6"/>
      <c r="J467" s="6"/>
      <c r="K467" s="6"/>
      <c r="L467" s="6"/>
      <c r="M467" s="6"/>
      <c r="N467" s="6"/>
      <c r="O467" s="6"/>
      <c r="P467" s="29">
        <f t="shared" si="31"/>
        <v>0</v>
      </c>
      <c r="Q467" s="30" t="s">
        <v>283</v>
      </c>
      <c r="R467" s="6"/>
      <c r="S467" s="17"/>
      <c r="T467" s="17"/>
      <c r="U467" s="17"/>
    </row>
    <row r="468" spans="1:21" s="5" customFormat="1" ht="63.75" x14ac:dyDescent="0.25">
      <c r="A468" s="21"/>
      <c r="B468" s="154"/>
      <c r="C468" s="154"/>
      <c r="D468" s="119"/>
      <c r="E468" s="25" t="s">
        <v>596</v>
      </c>
      <c r="F468" s="25"/>
      <c r="G468" s="6"/>
      <c r="H468" s="6"/>
      <c r="I468" s="6"/>
      <c r="J468" s="6"/>
      <c r="K468" s="6"/>
      <c r="L468" s="6"/>
      <c r="M468" s="6"/>
      <c r="N468" s="6"/>
      <c r="O468" s="6"/>
      <c r="P468" s="29">
        <f t="shared" si="31"/>
        <v>0</v>
      </c>
      <c r="Q468" s="30" t="s">
        <v>283</v>
      </c>
      <c r="R468" s="6"/>
      <c r="S468" s="17"/>
      <c r="T468" s="17"/>
      <c r="U468" s="17"/>
    </row>
    <row r="469" spans="1:21" s="5" customFormat="1" ht="51" x14ac:dyDescent="0.25">
      <c r="A469" s="21"/>
      <c r="B469" s="155"/>
      <c r="C469" s="155"/>
      <c r="D469" s="120"/>
      <c r="E469" s="25" t="s">
        <v>597</v>
      </c>
      <c r="F469" s="25"/>
      <c r="G469" s="6"/>
      <c r="H469" s="6"/>
      <c r="I469" s="6"/>
      <c r="J469" s="6"/>
      <c r="K469" s="6"/>
      <c r="L469" s="6"/>
      <c r="M469" s="6"/>
      <c r="N469" s="6"/>
      <c r="O469" s="6"/>
      <c r="P469" s="29">
        <f t="shared" si="31"/>
        <v>0</v>
      </c>
      <c r="Q469" s="30" t="s">
        <v>283</v>
      </c>
      <c r="R469" s="6"/>
      <c r="S469" s="17"/>
      <c r="T469" s="17"/>
      <c r="U469" s="17"/>
    </row>
    <row r="470" spans="1:21" s="2" customFormat="1" x14ac:dyDescent="0.25">
      <c r="A470" s="42"/>
      <c r="B470" s="161" t="s">
        <v>33</v>
      </c>
      <c r="C470" s="161"/>
      <c r="D470" s="161"/>
      <c r="E470" s="161"/>
      <c r="F470" s="161"/>
      <c r="G470" s="51">
        <f t="shared" ref="G470:O470" si="32">SUM(G451:G469)</f>
        <v>0</v>
      </c>
      <c r="H470" s="51">
        <f t="shared" si="32"/>
        <v>0</v>
      </c>
      <c r="I470" s="51">
        <f t="shared" si="32"/>
        <v>0</v>
      </c>
      <c r="J470" s="51">
        <f t="shared" si="32"/>
        <v>0</v>
      </c>
      <c r="K470" s="51">
        <f t="shared" si="32"/>
        <v>0</v>
      </c>
      <c r="L470" s="51">
        <f t="shared" si="32"/>
        <v>0</v>
      </c>
      <c r="M470" s="51">
        <f t="shared" si="32"/>
        <v>0</v>
      </c>
      <c r="N470" s="51">
        <f t="shared" si="32"/>
        <v>0</v>
      </c>
      <c r="O470" s="51">
        <f t="shared" si="32"/>
        <v>0</v>
      </c>
      <c r="P470" s="51">
        <f>SUM(G470:O470)</f>
        <v>0</v>
      </c>
      <c r="Q470" s="52"/>
      <c r="R470" s="52"/>
      <c r="S470" s="53"/>
      <c r="T470" s="53"/>
      <c r="U470" s="53"/>
    </row>
    <row r="472" spans="1:21" ht="15.75" x14ac:dyDescent="0.25">
      <c r="B472" s="150" t="s">
        <v>464</v>
      </c>
      <c r="C472" s="151"/>
      <c r="D472" s="151"/>
      <c r="E472" s="151"/>
      <c r="F472" s="152"/>
      <c r="G472" s="69">
        <f t="shared" ref="G472:O472" si="33">SUM(G470,G449,G432,G406,G391,G380,G349,G322,G314,G191,G152,G146,G123,G89,G82,G57,G22)</f>
        <v>1907.27</v>
      </c>
      <c r="H472" s="69">
        <f t="shared" si="33"/>
        <v>2734.29</v>
      </c>
      <c r="I472" s="69">
        <f t="shared" si="33"/>
        <v>2294.02</v>
      </c>
      <c r="J472" s="69">
        <f t="shared" si="33"/>
        <v>1824.3600000000001</v>
      </c>
      <c r="K472" s="69">
        <f t="shared" si="33"/>
        <v>3220.13</v>
      </c>
      <c r="L472" s="69">
        <f t="shared" si="33"/>
        <v>929.86999999999989</v>
      </c>
      <c r="M472" s="69">
        <f t="shared" si="33"/>
        <v>858.12000000000012</v>
      </c>
      <c r="N472" s="69">
        <f t="shared" si="33"/>
        <v>781.62</v>
      </c>
      <c r="O472" s="69">
        <f t="shared" si="33"/>
        <v>1806.67</v>
      </c>
      <c r="P472" s="69">
        <f>SUM(G472:O472)</f>
        <v>16356.35</v>
      </c>
      <c r="Q472" s="67"/>
      <c r="R472" s="67"/>
      <c r="S472" s="68"/>
      <c r="T472" s="68"/>
      <c r="U472" s="68"/>
    </row>
    <row r="474" spans="1:21" s="5" customFormat="1" x14ac:dyDescent="0.25">
      <c r="P474" s="2"/>
      <c r="S474" s="1"/>
      <c r="T474" s="1"/>
      <c r="U474" s="1"/>
    </row>
    <row r="475" spans="1:21" s="5" customFormat="1" x14ac:dyDescent="0.25">
      <c r="P475" s="2"/>
      <c r="S475" s="1"/>
      <c r="T475" s="1"/>
      <c r="U475" s="1"/>
    </row>
    <row r="476" spans="1:21" s="5" customFormat="1" x14ac:dyDescent="0.25">
      <c r="P476" s="2"/>
      <c r="S476" s="1"/>
      <c r="T476" s="1"/>
      <c r="U476" s="1"/>
    </row>
    <row r="477" spans="1:21" s="5" customFormat="1" x14ac:dyDescent="0.25">
      <c r="P477" s="2"/>
      <c r="S477" s="1"/>
      <c r="T477" s="1"/>
      <c r="U477" s="1"/>
    </row>
    <row r="478" spans="1:21" s="5" customFormat="1" x14ac:dyDescent="0.25">
      <c r="P478" s="2"/>
      <c r="S478" s="1"/>
      <c r="T478" s="1"/>
      <c r="U478" s="1"/>
    </row>
    <row r="479" spans="1:21" s="5" customFormat="1" x14ac:dyDescent="0.25">
      <c r="P479" s="2"/>
      <c r="S479" s="1"/>
      <c r="T479" s="1"/>
      <c r="U479" s="1"/>
    </row>
    <row r="480" spans="1:21" s="5" customFormat="1" x14ac:dyDescent="0.25">
      <c r="P480" s="2"/>
      <c r="S480" s="1"/>
      <c r="T480" s="1"/>
      <c r="U480" s="1"/>
    </row>
    <row r="481" spans="15:21" s="5" customFormat="1" x14ac:dyDescent="0.25">
      <c r="P481" s="2"/>
      <c r="S481" s="1"/>
      <c r="T481" s="1"/>
      <c r="U481" s="1"/>
    </row>
    <row r="482" spans="15:21" s="5" customFormat="1" x14ac:dyDescent="0.25">
      <c r="P482" s="2"/>
      <c r="S482" s="1"/>
      <c r="T482" s="1"/>
      <c r="U482" s="1"/>
    </row>
    <row r="483" spans="15:21" s="5" customFormat="1" x14ac:dyDescent="0.25">
      <c r="P483" s="2"/>
      <c r="S483" s="1"/>
      <c r="T483" s="1"/>
      <c r="U483" s="1"/>
    </row>
    <row r="484" spans="15:21" x14ac:dyDescent="0.25">
      <c r="O484" t="s">
        <v>614</v>
      </c>
      <c r="P484" s="2">
        <v>222</v>
      </c>
      <c r="Q484">
        <v>9</v>
      </c>
    </row>
    <row r="485" spans="15:21" x14ac:dyDescent="0.25">
      <c r="P485" s="2">
        <f>SUM(P484*Q484)</f>
        <v>1998</v>
      </c>
    </row>
    <row r="487" spans="15:21" ht="18.75" x14ac:dyDescent="0.3">
      <c r="P487" s="70">
        <f>SUM(P472,P485)</f>
        <v>18354.349999999999</v>
      </c>
    </row>
  </sheetData>
  <mergeCells count="126">
    <mergeCell ref="P1:P2"/>
    <mergeCell ref="F1:F2"/>
    <mergeCell ref="B83:U83"/>
    <mergeCell ref="B84:U84"/>
    <mergeCell ref="O1:O2"/>
    <mergeCell ref="R1:R2"/>
    <mergeCell ref="S1:U1"/>
    <mergeCell ref="B3:U3"/>
    <mergeCell ref="B4:U4"/>
    <mergeCell ref="B23:U23"/>
    <mergeCell ref="I1:I2"/>
    <mergeCell ref="J1:J2"/>
    <mergeCell ref="K1:K2"/>
    <mergeCell ref="L1:L2"/>
    <mergeCell ref="M1:M2"/>
    <mergeCell ref="N1:N2"/>
    <mergeCell ref="B1:B2"/>
    <mergeCell ref="C1:C2"/>
    <mergeCell ref="E1:E2"/>
    <mergeCell ref="G1:G2"/>
    <mergeCell ref="H1:H2"/>
    <mergeCell ref="B22:F22"/>
    <mergeCell ref="Q1:Q2"/>
    <mergeCell ref="B5:B21"/>
    <mergeCell ref="C5:C17"/>
    <mergeCell ref="C18:C21"/>
    <mergeCell ref="B90:U90"/>
    <mergeCell ref="B124:U124"/>
    <mergeCell ref="B147:U147"/>
    <mergeCell ref="B153:U153"/>
    <mergeCell ref="B192:U192"/>
    <mergeCell ref="B315:U315"/>
    <mergeCell ref="C105:C118"/>
    <mergeCell ref="B123:F123"/>
    <mergeCell ref="B57:F57"/>
    <mergeCell ref="B82:F82"/>
    <mergeCell ref="C59:C61"/>
    <mergeCell ref="B59:B62"/>
    <mergeCell ref="B63:B75"/>
    <mergeCell ref="C63:C71"/>
    <mergeCell ref="C72:C75"/>
    <mergeCell ref="B76:B81"/>
    <mergeCell ref="C76:C81"/>
    <mergeCell ref="B58:U58"/>
    <mergeCell ref="D24:D53"/>
    <mergeCell ref="D55:D56"/>
    <mergeCell ref="C24:C53"/>
    <mergeCell ref="B24:B56"/>
    <mergeCell ref="C55:C56"/>
    <mergeCell ref="C193:C196"/>
    <mergeCell ref="C200:C202"/>
    <mergeCell ref="B85:B88"/>
    <mergeCell ref="C85:C87"/>
    <mergeCell ref="C325:C338"/>
    <mergeCell ref="B349:F349"/>
    <mergeCell ref="B89:F89"/>
    <mergeCell ref="B146:F146"/>
    <mergeCell ref="B152:F152"/>
    <mergeCell ref="B148:B151"/>
    <mergeCell ref="C148:C151"/>
    <mergeCell ref="B154:B190"/>
    <mergeCell ref="B207:B302"/>
    <mergeCell ref="C197:C199"/>
    <mergeCell ref="C207:C210"/>
    <mergeCell ref="C344:C348"/>
    <mergeCell ref="B325:B348"/>
    <mergeCell ref="B191:F191"/>
    <mergeCell ref="C421:C431"/>
    <mergeCell ref="B470:F470"/>
    <mergeCell ref="B449:F449"/>
    <mergeCell ref="B408:B431"/>
    <mergeCell ref="C404:C405"/>
    <mergeCell ref="B393:B405"/>
    <mergeCell ref="B406:F406"/>
    <mergeCell ref="B432:F432"/>
    <mergeCell ref="C408:C414"/>
    <mergeCell ref="C415:C420"/>
    <mergeCell ref="C393:C398"/>
    <mergeCell ref="C399:C403"/>
    <mergeCell ref="B407:U407"/>
    <mergeCell ref="B433:U433"/>
    <mergeCell ref="B450:U450"/>
    <mergeCell ref="C434:C442"/>
    <mergeCell ref="B434:B448"/>
    <mergeCell ref="B391:F391"/>
    <mergeCell ref="C309:C313"/>
    <mergeCell ref="B351:B379"/>
    <mergeCell ref="B380:F380"/>
    <mergeCell ref="C91:C99"/>
    <mergeCell ref="C154:C189"/>
    <mergeCell ref="B125:B145"/>
    <mergeCell ref="C125:C141"/>
    <mergeCell ref="C142:C145"/>
    <mergeCell ref="B91:B119"/>
    <mergeCell ref="B120:B122"/>
    <mergeCell ref="C203:C206"/>
    <mergeCell ref="B193:B206"/>
    <mergeCell ref="C382:C387"/>
    <mergeCell ref="C388:C390"/>
    <mergeCell ref="B382:B390"/>
    <mergeCell ref="C363:C365"/>
    <mergeCell ref="C366:C379"/>
    <mergeCell ref="D1:D2"/>
    <mergeCell ref="D5:D17"/>
    <mergeCell ref="D18:D21"/>
    <mergeCell ref="B472:F472"/>
    <mergeCell ref="C120:C121"/>
    <mergeCell ref="C100:C104"/>
    <mergeCell ref="C457:C469"/>
    <mergeCell ref="B451:B469"/>
    <mergeCell ref="B322:F322"/>
    <mergeCell ref="C316:C317"/>
    <mergeCell ref="C318:C321"/>
    <mergeCell ref="B316:B321"/>
    <mergeCell ref="C443:C448"/>
    <mergeCell ref="C451:C456"/>
    <mergeCell ref="B314:F314"/>
    <mergeCell ref="B303:B313"/>
    <mergeCell ref="C303:C308"/>
    <mergeCell ref="B323:U323"/>
    <mergeCell ref="B324:U324"/>
    <mergeCell ref="B350:U350"/>
    <mergeCell ref="B381:U381"/>
    <mergeCell ref="B392:U392"/>
    <mergeCell ref="C351:C362"/>
    <mergeCell ref="C339:C34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zoomScale="112" zoomScaleNormal="112" workbookViewId="0">
      <pane xSplit="1" ySplit="1" topLeftCell="B2" activePane="bottomRight" state="frozen"/>
      <selection pane="topRight" activeCell="B1" sqref="B1"/>
      <selection pane="bottomLeft" activeCell="A2" sqref="A2"/>
      <selection pane="bottomRight" activeCell="E99" sqref="E99"/>
    </sheetView>
  </sheetViews>
  <sheetFormatPr defaultRowHeight="15" x14ac:dyDescent="0.25"/>
  <cols>
    <col min="1" max="1" width="2.5703125" style="5" customWidth="1"/>
    <col min="2" max="2" width="4.140625" style="5" customWidth="1"/>
    <col min="3" max="3" width="49.28515625" style="5" customWidth="1"/>
    <col min="4" max="4" width="10.28515625" style="5" customWidth="1"/>
    <col min="5" max="13" width="9.7109375" style="5" customWidth="1"/>
    <col min="14" max="16384" width="9.140625" style="5"/>
  </cols>
  <sheetData>
    <row r="1" spans="1:13" ht="37.5" customHeight="1" x14ac:dyDescent="0.25">
      <c r="A1" s="21"/>
      <c r="B1" s="77" t="s">
        <v>615</v>
      </c>
      <c r="C1" s="182" t="s">
        <v>616</v>
      </c>
      <c r="D1" s="182" t="s">
        <v>617</v>
      </c>
      <c r="E1" s="173" t="s">
        <v>624</v>
      </c>
      <c r="F1" s="174"/>
      <c r="G1" s="175"/>
      <c r="H1" s="173" t="s">
        <v>623</v>
      </c>
      <c r="I1" s="174"/>
      <c r="J1" s="175"/>
      <c r="K1" s="173" t="s">
        <v>625</v>
      </c>
      <c r="L1" s="174"/>
      <c r="M1" s="175"/>
    </row>
    <row r="2" spans="1:13" ht="15" customHeight="1" x14ac:dyDescent="0.25">
      <c r="A2" s="21"/>
      <c r="B2" s="77"/>
      <c r="C2" s="182"/>
      <c r="D2" s="182"/>
      <c r="E2" s="77">
        <v>2016</v>
      </c>
      <c r="F2" s="77">
        <v>2020</v>
      </c>
      <c r="G2" s="77">
        <v>2025</v>
      </c>
      <c r="H2" s="77">
        <v>2016</v>
      </c>
      <c r="I2" s="77">
        <v>2020</v>
      </c>
      <c r="J2" s="77">
        <v>2025</v>
      </c>
      <c r="K2" s="77">
        <v>2016</v>
      </c>
      <c r="L2" s="77">
        <v>2020</v>
      </c>
      <c r="M2" s="77">
        <v>2025</v>
      </c>
    </row>
    <row r="3" spans="1:13" x14ac:dyDescent="0.25">
      <c r="A3" s="21"/>
      <c r="B3" s="176" t="s">
        <v>618</v>
      </c>
      <c r="C3" s="177"/>
      <c r="D3" s="177"/>
      <c r="E3" s="177"/>
      <c r="F3" s="177"/>
      <c r="G3" s="177"/>
      <c r="H3" s="177"/>
      <c r="I3" s="177"/>
      <c r="J3" s="177"/>
      <c r="K3" s="177"/>
      <c r="L3" s="177"/>
      <c r="M3" s="177"/>
    </row>
    <row r="4" spans="1:13" ht="28.5" x14ac:dyDescent="0.25">
      <c r="A4" s="21"/>
      <c r="B4" s="73"/>
      <c r="C4" s="79" t="s">
        <v>626</v>
      </c>
      <c r="D4" s="75" t="s">
        <v>621</v>
      </c>
      <c r="E4" s="75">
        <f>SUM('Ҳисобу китоби индик. мақсаднок'!O4)</f>
        <v>816.8</v>
      </c>
      <c r="F4" s="112">
        <f>SUM('Ҳисобу китоби индик. мақсаднок'!S4)</f>
        <v>901.59436906250005</v>
      </c>
      <c r="G4" s="112">
        <f>SUM('Ҳисобу китоби индик. мақсаднок'!X4)</f>
        <v>1020.071273853254</v>
      </c>
      <c r="H4" s="76">
        <f>SUM('Ҳисобу китоби индик. мақсаднок'!E4)</f>
        <v>816.8</v>
      </c>
      <c r="I4" s="78">
        <f>SUM('Ҳисобу китоби индик. мақсаднок'!I4)</f>
        <v>894.57810379652869</v>
      </c>
      <c r="J4" s="78">
        <f>SUM('Ҳисобу китоби индик. мақсаднок'!N4)</f>
        <v>1002.2970046760692</v>
      </c>
      <c r="K4" s="76">
        <f>SUM('Ҳисобу китоби индик. мақсаднок'!Y4)</f>
        <v>816.8</v>
      </c>
      <c r="L4" s="78">
        <f>SUM('Ҳисобу китоби индик. мақсаднок'!AC4)</f>
        <v>880.6685049709929</v>
      </c>
      <c r="M4" s="78">
        <f>SUM('Ҳисобу китоби индик. мақсаднок'!AH4)</f>
        <v>967.57220732756252</v>
      </c>
    </row>
    <row r="5" spans="1:13" ht="28.5" x14ac:dyDescent="0.25">
      <c r="A5" s="21"/>
      <c r="B5" s="73"/>
      <c r="C5" s="79" t="s">
        <v>656</v>
      </c>
      <c r="D5" s="75" t="s">
        <v>622</v>
      </c>
      <c r="E5" s="75">
        <f>SUM('Ҳисобу китоби индик. мақсаднок'!O5)</f>
        <v>10091.299999999999</v>
      </c>
      <c r="F5" s="112">
        <f>SUM('Ҳисобу китоби индик. мақсаднок'!S5)</f>
        <v>12632.124275596769</v>
      </c>
      <c r="G5" s="75">
        <f>SUM('Ҳисобу китоби индик. мақсаднок'!X5)</f>
        <v>16856.803595079786</v>
      </c>
      <c r="H5" s="76">
        <f>SUM('Ҳисобу китоби индик. мақсаднок'!E5)</f>
        <v>10091.299999999999</v>
      </c>
      <c r="I5" s="76">
        <f>SUM('Ҳисобу китоби индик. мақсаднок'!I5)</f>
        <v>13190.433411141599</v>
      </c>
      <c r="J5" s="78">
        <f>SUM('Ҳисобу китоби индик. мақсаднок'!N5)</f>
        <v>18848.594264697196</v>
      </c>
      <c r="K5" s="76">
        <f>SUM('Ҳисобу китоби индик. мақсаднок'!Y5)</f>
        <v>10091.299999999999</v>
      </c>
      <c r="L5" s="78">
        <f>SUM('Ҳисобу китоби индик. мақсаднок'!AC5)</f>
        <v>13665.023027941677</v>
      </c>
      <c r="M5" s="78">
        <f>SUM('Ҳисобу китоби индик. мақсаднок'!AH5)</f>
        <v>20585.36139315875</v>
      </c>
    </row>
    <row r="6" spans="1:13" x14ac:dyDescent="0.25">
      <c r="A6" s="21"/>
      <c r="B6" s="73"/>
      <c r="C6" s="79" t="s">
        <v>641</v>
      </c>
      <c r="D6" s="75" t="s">
        <v>629</v>
      </c>
      <c r="E6" s="75">
        <f>SUM('Ҳисобу китоби индик. мақсаднок'!O6)</f>
        <v>23.9</v>
      </c>
      <c r="F6" s="112">
        <f>SUM('Ҳисобу китоби индик. мақсаднок'!S6)</f>
        <v>23.9</v>
      </c>
      <c r="G6" s="75">
        <f>SUM('Ҳисобу китоби индик. мақсаднок'!X6)</f>
        <v>23.9</v>
      </c>
      <c r="H6" s="78">
        <f>SUM('Ҳисобу китоби индик. мақсаднок'!E6)</f>
        <v>23.9</v>
      </c>
      <c r="I6" s="78">
        <f>SUM('Ҳисобу китоби индик. мақсаднок'!I6)</f>
        <v>23.2</v>
      </c>
      <c r="J6" s="78">
        <f>SUM('Ҳисобу китоби индик. мақсаднок'!N6)</f>
        <v>22.5</v>
      </c>
      <c r="K6" s="76">
        <f>SUM('Ҳисобу китоби индик. мақсаднок'!Y6)</f>
        <v>23.9</v>
      </c>
      <c r="L6" s="78">
        <f>SUM('Ҳисобу китоби индик. мақсаднок'!AC6)</f>
        <v>23</v>
      </c>
      <c r="M6" s="78">
        <f>SUM('Ҳисобу китоби индик. мақсаднок'!AH6)</f>
        <v>21.8</v>
      </c>
    </row>
    <row r="7" spans="1:13" ht="15" customHeight="1" x14ac:dyDescent="0.25">
      <c r="A7" s="21"/>
      <c r="B7" s="71"/>
      <c r="C7" s="79" t="s">
        <v>642</v>
      </c>
      <c r="D7" s="75" t="s">
        <v>629</v>
      </c>
      <c r="E7" s="75">
        <f>SUM('Ҳисобу китоби индик. мақсаднок'!O7)</f>
        <v>72.7</v>
      </c>
      <c r="F7" s="112">
        <f>SUM('Ҳисобу китоби индик. мақсаднок'!S7)</f>
        <v>72.7</v>
      </c>
      <c r="G7" s="75">
        <f>SUM('Ҳисобу китоби индик. мақсаднок'!X7)</f>
        <v>72.7</v>
      </c>
      <c r="H7" s="78">
        <f>SUM('Ҳисобу китоби индик. мақсаднок'!E7)</f>
        <v>72.7</v>
      </c>
      <c r="I7" s="78">
        <f>SUM('Ҳисобу китоби индик. мақсаднок'!I7)</f>
        <v>73</v>
      </c>
      <c r="J7" s="78">
        <f>SUM('Ҳисобу китоби индик. мақсаднок'!N7)</f>
        <v>73.2</v>
      </c>
      <c r="K7" s="76">
        <f>SUM('Ҳисобу китоби индик. мақсаднок'!Y7)</f>
        <v>72.7</v>
      </c>
      <c r="L7" s="78">
        <f>SUM('Ҳисобу китоби индик. мақсаднок'!AC7)</f>
        <v>73.400000000000006</v>
      </c>
      <c r="M7" s="78">
        <f>SUM('Ҳисобу китоби индик. мақсаднок'!AH7)</f>
        <v>74.099999999999994</v>
      </c>
    </row>
    <row r="8" spans="1:13" x14ac:dyDescent="0.25">
      <c r="A8" s="21"/>
      <c r="B8" s="71"/>
      <c r="C8" s="79" t="s">
        <v>643</v>
      </c>
      <c r="D8" s="75" t="s">
        <v>629</v>
      </c>
      <c r="E8" s="75">
        <f>SUM('Ҳисобу китоби индик. мақсаднок'!O8)</f>
        <v>3.4</v>
      </c>
      <c r="F8" s="112">
        <f>SUM('Ҳисобу китоби индик. мақсаднок'!S8)</f>
        <v>3.4</v>
      </c>
      <c r="G8" s="75">
        <f>SUM('Ҳисобу китоби индик. мақсаднок'!X8)</f>
        <v>3.4</v>
      </c>
      <c r="H8" s="78">
        <f>SUM('Ҳисобу китоби индик. мақсаднок'!E8)</f>
        <v>3.4</v>
      </c>
      <c r="I8" s="78">
        <f>SUM('Ҳисобу китоби индик. мақсаднок'!I8)</f>
        <v>3.8</v>
      </c>
      <c r="J8" s="78">
        <f>SUM('Ҳисобу китоби индик. мақсаднок'!N8)</f>
        <v>4.3</v>
      </c>
      <c r="K8" s="76">
        <f>SUM('Ҳисобу китоби индик. мақсаднок'!Y8)</f>
        <v>3.4</v>
      </c>
      <c r="L8" s="78">
        <f>SUM('Ҳисобу китоби индик. мақсаднок'!AC8)</f>
        <v>3.6</v>
      </c>
      <c r="M8" s="78">
        <f>SUM('Ҳисобу китоби индик. мақсаднок'!AH8)</f>
        <v>4.0999999999999996</v>
      </c>
    </row>
    <row r="9" spans="1:13" ht="28.5" x14ac:dyDescent="0.25">
      <c r="A9" s="21"/>
      <c r="B9" s="71"/>
      <c r="C9" s="72" t="s">
        <v>619</v>
      </c>
      <c r="D9" s="75" t="s">
        <v>627</v>
      </c>
      <c r="E9" s="112">
        <f>SUM('Ҳисобу китоби индик. мақсаднок'!O9)</f>
        <v>12.354676787463271</v>
      </c>
      <c r="F9" s="112">
        <f>SUM('Ҳисобу китоби индик. мақсаднок'!S9)</f>
        <v>14.010873081130665</v>
      </c>
      <c r="G9" s="112">
        <f>SUM('Ҳисобу китоби индик. мақсаднок'!X9)</f>
        <v>16.525123319475792</v>
      </c>
      <c r="H9" s="78">
        <f>SUM(H5/H4)</f>
        <v>12.354676787463271</v>
      </c>
      <c r="I9" s="78">
        <f>SUM(I5/I4)</f>
        <v>14.744865043267096</v>
      </c>
      <c r="J9" s="78">
        <f>SUM(J5/J4)</f>
        <v>18.805398177148941</v>
      </c>
      <c r="K9" s="78">
        <f>SUM('Ҳисобу китоби индик. мақсаднок'!Y9)</f>
        <v>12.354676787463271</v>
      </c>
      <c r="L9" s="78">
        <f>SUM('Ҳисобу китоби индик. мақсаднок'!AC9)</f>
        <v>15.516647808804938</v>
      </c>
      <c r="M9" s="78">
        <f>SUM('Ҳисобу китоби индик. мақсаднок'!AH9)</f>
        <v>21.275271485955123</v>
      </c>
    </row>
    <row r="10" spans="1:13" ht="15" customHeight="1" x14ac:dyDescent="0.25">
      <c r="A10" s="21"/>
      <c r="B10" s="71"/>
      <c r="C10" s="72" t="s">
        <v>620</v>
      </c>
      <c r="D10" s="75" t="s">
        <v>629</v>
      </c>
      <c r="E10" s="112">
        <f>SUM('Ҳисобу китоби индик. мақсаднок'!O10)</f>
        <v>106</v>
      </c>
      <c r="F10" s="112">
        <f>SUM('Ҳисобу китоби индик. мақсаднок'!S10)</f>
        <v>105.9</v>
      </c>
      <c r="G10" s="112">
        <f>SUM('Ҳисобу китоби индик. мақсаднок'!X10)</f>
        <v>105.8</v>
      </c>
      <c r="H10" s="78">
        <v>6</v>
      </c>
      <c r="I10" s="78">
        <v>6</v>
      </c>
      <c r="J10" s="78">
        <v>6</v>
      </c>
      <c r="K10" s="78">
        <f>SUM('Ҳисобу китоби индик. мақсаднок'!Y10)</f>
        <v>106</v>
      </c>
      <c r="L10" s="78">
        <f>SUM('Ҳисобу китоби индик. мақсаднок'!AC10)</f>
        <v>108.3</v>
      </c>
      <c r="M10" s="78">
        <f>SUM('Ҳисобу китоби индик. мақсаднок'!AH10)</f>
        <v>108.7</v>
      </c>
    </row>
    <row r="11" spans="1:13" x14ac:dyDescent="0.25">
      <c r="A11" s="21"/>
      <c r="B11" s="181" t="s">
        <v>630</v>
      </c>
      <c r="C11" s="181"/>
      <c r="D11" s="181"/>
      <c r="E11" s="181"/>
      <c r="F11" s="181"/>
      <c r="G11" s="181"/>
      <c r="H11" s="181"/>
      <c r="I11" s="181"/>
      <c r="J11" s="181"/>
      <c r="K11" s="181"/>
      <c r="L11" s="181"/>
      <c r="M11" s="181"/>
    </row>
    <row r="12" spans="1:13" ht="28.5" x14ac:dyDescent="0.25">
      <c r="A12" s="21"/>
      <c r="B12" s="71"/>
      <c r="C12" s="79" t="s">
        <v>757</v>
      </c>
      <c r="D12" s="75" t="s">
        <v>632</v>
      </c>
      <c r="E12" s="75">
        <f>SUM('Ҳисобу китоби индик. мақсаднок'!O17)</f>
        <v>1391.1</v>
      </c>
      <c r="F12" s="112">
        <f>SUM('Ҳисобу китоби индик. мақсаднок'!S17)</f>
        <v>1840.5393201204001</v>
      </c>
      <c r="G12" s="112">
        <f>SUM('Ҳисобу китоби индик. мақсаднок'!X17)</f>
        <v>2615.394850111702</v>
      </c>
      <c r="H12" s="76">
        <f>SUM('Ҳисобу китоби индик. мақсаднок'!E17)</f>
        <v>1391.1</v>
      </c>
      <c r="I12" s="78">
        <f>SUM('Ҳисобу китоби индик. мақсаднок'!I17)</f>
        <v>1972.6719800729761</v>
      </c>
      <c r="J12" s="78">
        <f>SUM('Ҳисобу китоби индик. мақсаднок'!N17)</f>
        <v>3111.1209322492596</v>
      </c>
      <c r="K12" s="76">
        <f>SUM('Ҳисобу китоби индик. мақсаднок'!Y17)</f>
        <v>1391.1</v>
      </c>
      <c r="L12" s="78">
        <f>SUM('Ҳисобу китоби индик. мақсаднок'!AC17)</f>
        <v>2113.5629239401601</v>
      </c>
      <c r="M12" s="78">
        <f>SUM('Ҳисобу китоби индик. мақсаднок'!AH17)</f>
        <v>3626.0821301604883</v>
      </c>
    </row>
    <row r="13" spans="1:13" x14ac:dyDescent="0.25">
      <c r="A13" s="21"/>
      <c r="B13" s="71"/>
      <c r="C13" s="79" t="s">
        <v>639</v>
      </c>
      <c r="D13" s="75" t="s">
        <v>629</v>
      </c>
      <c r="E13" s="75">
        <f>SUM('Ҳисобу китоби индик. мақсаднок'!O18)</f>
        <v>109.1</v>
      </c>
      <c r="F13" s="112">
        <f>SUM('Ҳисобу китоби индик. мақсаднок'!S18)</f>
        <v>107.3</v>
      </c>
      <c r="G13" s="112">
        <f>SUM('Ҳисобу китоби индик. мақсаднок'!X18)</f>
        <v>107.2</v>
      </c>
      <c r="H13" s="76">
        <f>SUM('Ҳисобу китоби индик. мақсаднок'!E18)</f>
        <v>109.1</v>
      </c>
      <c r="I13" s="78">
        <f>SUM('Ҳисобу китоби индик. мақсаднок'!I18)</f>
        <v>109.2</v>
      </c>
      <c r="J13" s="78">
        <f>SUM('Ҳисобу китоби индик. мақсаднок'!N18)</f>
        <v>109.6</v>
      </c>
      <c r="K13" s="76">
        <f>SUM('Ҳисобу китоби индик. мақсаднок'!Y18)</f>
        <v>109.1</v>
      </c>
      <c r="L13" s="78">
        <f>SUM('Ҳисобу китоби индик. мақсаднок'!AC18)</f>
        <v>111.3</v>
      </c>
      <c r="M13" s="78">
        <f>SUM('Ҳисобу китоби индик. мақсаднок'!AH18)</f>
        <v>111.7</v>
      </c>
    </row>
    <row r="14" spans="1:13" x14ac:dyDescent="0.25">
      <c r="A14" s="21"/>
      <c r="B14" s="71"/>
      <c r="C14" s="79" t="s">
        <v>633</v>
      </c>
      <c r="D14" s="75" t="s">
        <v>634</v>
      </c>
      <c r="E14" s="112">
        <f>SUM('Ҳисобу китоби индик. мақсаднок'!O19)</f>
        <v>10</v>
      </c>
      <c r="F14" s="112">
        <f>SUM('Ҳисобу китоби индик. мақсаднок'!S19)</f>
        <v>20</v>
      </c>
      <c r="G14" s="112">
        <f>SUM('Ҳисобу китоби индик. мақсаднок'!X19)</f>
        <v>30</v>
      </c>
      <c r="H14" s="78">
        <f>SUM('Ҳисобу китоби индик. мақсаднок'!E19)</f>
        <v>10</v>
      </c>
      <c r="I14" s="78">
        <f>SUM('Ҳисобу китоби индик. мақсаднок'!I19)</f>
        <v>30</v>
      </c>
      <c r="J14" s="78">
        <f>SUM('Ҳисобу китоби индик. мақсаднок'!N19)</f>
        <v>55</v>
      </c>
      <c r="K14" s="78">
        <f>SUM('Ҳисобу китоби индик. мақсаднок'!Y19)</f>
        <v>10</v>
      </c>
      <c r="L14" s="78">
        <f>SUM('Ҳисобу китоби индик. мақсаднок'!AC19)</f>
        <v>80</v>
      </c>
      <c r="M14" s="78">
        <f>SUM('Ҳисобу китоби индик. мақсаднок'!AH19)</f>
        <v>95</v>
      </c>
    </row>
    <row r="15" spans="1:13" ht="28.5" x14ac:dyDescent="0.25">
      <c r="A15" s="21"/>
      <c r="B15" s="71"/>
      <c r="C15" s="79" t="s">
        <v>635</v>
      </c>
      <c r="D15" s="75" t="s">
        <v>638</v>
      </c>
      <c r="E15" s="112">
        <f>SUM('Ҳисобу китоби индик. мақсаднок'!O20)</f>
        <v>220.9</v>
      </c>
      <c r="F15" s="112">
        <f>SUM('Ҳисобу китоби индик. мақсаднок'!S20)</f>
        <v>229.86942580900003</v>
      </c>
      <c r="G15" s="112">
        <f>SUM('Ҳисобу китоби индик. мақсаднок'!X20)</f>
        <v>241.59507673597534</v>
      </c>
      <c r="H15" s="78">
        <f>SUM('Ҳисобу китоби индик. мақсаднок'!E20)</f>
        <v>220.9</v>
      </c>
      <c r="I15" s="78">
        <f>SUM('Ҳисобу китоби индик. мақсаднок'!I20)</f>
        <v>258.42175590400001</v>
      </c>
      <c r="J15" s="78">
        <f>SUM('Ҳисобу китоби индик. мақсаднок'!N20)</f>
        <v>314.40957936390595</v>
      </c>
      <c r="K15" s="78">
        <f>SUM('Ҳисобу китоби индик. мақсаднок'!Y20)</f>
        <v>220.9</v>
      </c>
      <c r="L15" s="78">
        <f>SUM('Ҳисобу китоби индик. мақсаднок'!AC20)</f>
        <v>289.554838609</v>
      </c>
      <c r="M15" s="78">
        <f>SUM('Ҳисобу китоби индик. мақсаднок'!AH20)</f>
        <v>406.11564002361223</v>
      </c>
    </row>
    <row r="16" spans="1:13" ht="28.5" x14ac:dyDescent="0.25">
      <c r="A16" s="21"/>
      <c r="B16" s="71"/>
      <c r="C16" s="79" t="s">
        <v>636</v>
      </c>
      <c r="D16" s="75" t="s">
        <v>637</v>
      </c>
      <c r="E16" s="112">
        <f>SUM('Ҳисобу китоби индик. мақсаднок'!O21)</f>
        <v>2.7</v>
      </c>
      <c r="F16" s="112">
        <f>SUM('Ҳисобу китоби индик. мақсаднок'!S21)</f>
        <v>3.281866875</v>
      </c>
      <c r="G16" s="112">
        <f>SUM('Ҳисобу китоби индик. мақсаднок'!X21)</f>
        <v>4.1885861831419922</v>
      </c>
      <c r="H16" s="78">
        <f>SUM('Ҳисобу китоби индик. мақсаднок'!E21)</f>
        <v>2.7</v>
      </c>
      <c r="I16" s="78">
        <f>SUM('Ҳисобу китоби индик. мақсаднок'!I21)</f>
        <v>4.7223168749999997</v>
      </c>
      <c r="J16" s="78">
        <f>SUM('Ҳисобу китоби индик. мақсаднок'!N21)</f>
        <v>9.4982659881837872</v>
      </c>
      <c r="K16" s="78">
        <f>SUM('Ҳисобу китоби индик. мақсаднок'!Y21)</f>
        <v>2.7</v>
      </c>
      <c r="L16" s="78">
        <f>SUM('Ҳисобу китоби индик. мақсаднок'!AC21)</f>
        <v>6.591796875</v>
      </c>
      <c r="M16" s="78">
        <f>SUM('Ҳисобу китоби индик. мақсаднок'!AH21)</f>
        <v>20.116567611694336</v>
      </c>
    </row>
    <row r="17" spans="1:13" x14ac:dyDescent="0.25">
      <c r="A17" s="21"/>
      <c r="B17" s="178" t="s">
        <v>663</v>
      </c>
      <c r="C17" s="179"/>
      <c r="D17" s="179"/>
      <c r="E17" s="179"/>
      <c r="F17" s="179"/>
      <c r="G17" s="179"/>
      <c r="H17" s="179"/>
      <c r="I17" s="179"/>
      <c r="J17" s="179"/>
      <c r="K17" s="179"/>
      <c r="L17" s="179"/>
      <c r="M17" s="180"/>
    </row>
    <row r="18" spans="1:13" x14ac:dyDescent="0.25">
      <c r="A18" s="21"/>
      <c r="B18" s="71"/>
      <c r="C18" s="72" t="s">
        <v>664</v>
      </c>
      <c r="D18" s="75" t="s">
        <v>629</v>
      </c>
      <c r="E18" s="112">
        <f>SUM('Ҳисобу китоби индик. мақсаднок'!O26)</f>
        <v>65</v>
      </c>
      <c r="F18" s="112">
        <f>SUM('Ҳисобу китоби индик. мақсаднок'!S26)</f>
        <v>68</v>
      </c>
      <c r="G18" s="112">
        <f>SUM('Ҳисобу китоби индик. мақсаднок'!X26)</f>
        <v>72</v>
      </c>
      <c r="H18" s="78">
        <f>SUM('Ҳисобу китоби индик. мақсаднок'!E26)</f>
        <v>65</v>
      </c>
      <c r="I18" s="78">
        <f>SUM('Ҳисобу китоби индик. мақсаднок'!I26)</f>
        <v>75</v>
      </c>
      <c r="J18" s="78">
        <f>SUM('Ҳисобу китоби индик. мақсаднок'!N26)</f>
        <v>88</v>
      </c>
      <c r="K18" s="78">
        <f>SUM('Ҳисобу китоби индик. мақсаднок'!Y26)</f>
        <v>65</v>
      </c>
      <c r="L18" s="78">
        <f>SUM('Ҳисобу китоби индик. мақсаднок'!AC26)</f>
        <v>77</v>
      </c>
      <c r="M18" s="78">
        <f>SUM('Ҳисобу китоби индик. мақсаднок'!AH26)</f>
        <v>90</v>
      </c>
    </row>
    <row r="19" spans="1:13" ht="28.5" x14ac:dyDescent="0.25">
      <c r="A19" s="21"/>
      <c r="B19" s="71"/>
      <c r="C19" s="72" t="s">
        <v>665</v>
      </c>
      <c r="D19" s="75" t="s">
        <v>629</v>
      </c>
      <c r="E19" s="112">
        <f>SUM('Ҳисобу китоби индик. мақсаднок'!O27)</f>
        <v>0</v>
      </c>
      <c r="F19" s="112">
        <f>SUM('Ҳисобу китоби индик. мақсаднок'!S27)</f>
        <v>0</v>
      </c>
      <c r="G19" s="112">
        <f>SUM('Ҳисобу китоби индик. мақсаднок'!X27)</f>
        <v>0</v>
      </c>
      <c r="H19" s="78">
        <f>SUM('Ҳисобу китоби индик. мақсаднок'!E27)</f>
        <v>0</v>
      </c>
      <c r="I19" s="78">
        <f>SUM('Ҳисобу китоби индик. мақсаднок'!I27)</f>
        <v>0</v>
      </c>
      <c r="J19" s="78">
        <f>SUM('Ҳисобу китоби индик. мақсаднок'!N27)</f>
        <v>0</v>
      </c>
      <c r="K19" s="78">
        <f>SUM('Ҳисобу китоби индик. мақсаднок'!Y27)</f>
        <v>0</v>
      </c>
      <c r="L19" s="78">
        <f>SUM('Ҳисобу китоби индик. мақсаднок'!AC27)</f>
        <v>0</v>
      </c>
      <c r="M19" s="78">
        <f>SUM('Ҳисобу китоби индик. мақсаднок'!AH27)</f>
        <v>0</v>
      </c>
    </row>
    <row r="20" spans="1:13" ht="28.5" x14ac:dyDescent="0.25">
      <c r="A20" s="21"/>
      <c r="B20" s="71"/>
      <c r="C20" s="72" t="s">
        <v>667</v>
      </c>
      <c r="D20" s="75" t="s">
        <v>666</v>
      </c>
      <c r="E20" s="112">
        <f>SUM('Ҳисобу китоби индик. мақсаднок'!O28)</f>
        <v>2300</v>
      </c>
      <c r="F20" s="112">
        <f>SUM('Ҳисобу китоби индик. мақсаднок'!S28)</f>
        <v>2360</v>
      </c>
      <c r="G20" s="112">
        <f>SUM('Ҳисобу китоби индик. мақсаднок'!X28)</f>
        <v>2580</v>
      </c>
      <c r="H20" s="78">
        <f>SUM('Ҳисобу китоби индик. мақсаднок'!E28)</f>
        <v>2300</v>
      </c>
      <c r="I20" s="78">
        <f>SUM('Ҳисобу китоби индик. мақсаднок'!I28)</f>
        <v>2430</v>
      </c>
      <c r="J20" s="78">
        <f>SUM('Ҳисобу китоби индик. мақсаднок'!N28)</f>
        <v>2650</v>
      </c>
      <c r="K20" s="78">
        <f>SUM('Ҳисобу китоби индик. мақсаднок'!Y28)</f>
        <v>2300</v>
      </c>
      <c r="L20" s="78">
        <f>SUM('Ҳисобу китоби индик. мақсаднок'!AC28)</f>
        <v>2500</v>
      </c>
      <c r="M20" s="78">
        <f>SUM('Ҳисобу китоби индик. мақсаднок'!AH28)</f>
        <v>2750</v>
      </c>
    </row>
    <row r="21" spans="1:13" x14ac:dyDescent="0.25">
      <c r="A21" s="21"/>
      <c r="B21" s="178" t="s">
        <v>668</v>
      </c>
      <c r="C21" s="179"/>
      <c r="D21" s="179"/>
      <c r="E21" s="179"/>
      <c r="F21" s="179"/>
      <c r="G21" s="179"/>
      <c r="H21" s="179"/>
      <c r="I21" s="179"/>
      <c r="J21" s="179"/>
      <c r="K21" s="179"/>
      <c r="L21" s="179"/>
      <c r="M21" s="180"/>
    </row>
    <row r="22" spans="1:13" ht="26.25" customHeight="1" x14ac:dyDescent="0.25">
      <c r="A22" s="21"/>
      <c r="B22" s="110"/>
      <c r="C22" s="79" t="s">
        <v>708</v>
      </c>
      <c r="D22" s="75" t="s">
        <v>669</v>
      </c>
      <c r="E22" s="78">
        <f>SUM('Ҳисобу китоби индик. мақсаднок'!O30)</f>
        <v>0</v>
      </c>
      <c r="F22" s="78">
        <f>SUM('Ҳисобу китоби индик. мақсаднок'!S30)</f>
        <v>0</v>
      </c>
      <c r="G22" s="78">
        <f>SUM('Ҳисобу китоби индик. мақсаднок'!X30)</f>
        <v>0</v>
      </c>
      <c r="H22" s="78">
        <f>SUM('Ҳисобу китоби индик. мақсаднок'!E30)</f>
        <v>0</v>
      </c>
      <c r="I22" s="78">
        <f>SUM('Ҳисобу китоби индик. мақсаднок'!I30)</f>
        <v>0</v>
      </c>
      <c r="J22" s="78">
        <f>SUM('Ҳисобу китоби индик. мақсаднок'!N30)</f>
        <v>0</v>
      </c>
      <c r="K22" s="78">
        <f>SUM('Ҳисобу китоби индик. мақсаднок'!Y30)</f>
        <v>0</v>
      </c>
      <c r="L22" s="78">
        <f>SUM('Ҳисобу китоби индик. мақсаднок'!AC30)</f>
        <v>0</v>
      </c>
      <c r="M22" s="78">
        <f>SUM('Ҳисобу китоби индик. мақсаднок'!AH30)</f>
        <v>0</v>
      </c>
    </row>
    <row r="23" spans="1:13" ht="28.5" x14ac:dyDescent="0.25">
      <c r="A23" s="21"/>
      <c r="B23" s="110"/>
      <c r="C23" s="72" t="s">
        <v>764</v>
      </c>
      <c r="D23" s="75" t="s">
        <v>621</v>
      </c>
      <c r="E23" s="78">
        <f>SUM('Ҳисобу китоби индик. мақсаднок'!O31)</f>
        <v>32.700000000000003</v>
      </c>
      <c r="F23" s="78">
        <f>SUM('Ҳисобу китоби индик. мақсаднок'!S31)</f>
        <v>36.700000000000003</v>
      </c>
      <c r="G23" s="78">
        <f>SUM('Ҳисобу китоби индик. мақсаднок'!X31)</f>
        <v>41.7</v>
      </c>
      <c r="H23" s="78">
        <f>SUM('Ҳисобу китоби индик. мақсаднок'!E31)</f>
        <v>32.700000000000003</v>
      </c>
      <c r="I23" s="78">
        <f>SUM('Ҳисобу китоби индик. мақсаднок'!I31)</f>
        <v>38.700000000000003</v>
      </c>
      <c r="J23" s="78">
        <f>SUM('Ҳисобу китоби индик. мақсаднок'!N31)</f>
        <v>46.2</v>
      </c>
      <c r="K23" s="78">
        <f>SUM('Ҳисобу китоби индик. мақсаднок'!Y31)</f>
        <v>32.700000000000003</v>
      </c>
      <c r="L23" s="78">
        <f>SUM('Ҳисобу китоби индик. мақсаднок'!AC31)</f>
        <v>40.700000000000003</v>
      </c>
      <c r="M23" s="78">
        <f>SUM('Ҳисобу китоби индик. мақсаднок'!AH31)</f>
        <v>50.7</v>
      </c>
    </row>
    <row r="24" spans="1:13" ht="28.5" x14ac:dyDescent="0.25">
      <c r="A24" s="21"/>
      <c r="B24" s="110"/>
      <c r="C24" s="80" t="s">
        <v>765</v>
      </c>
      <c r="D24" s="75" t="s">
        <v>621</v>
      </c>
      <c r="E24" s="78">
        <f>SUM('Ҳисобу китоби индик. мақсаднок'!O32)</f>
        <v>4</v>
      </c>
      <c r="F24" s="78">
        <f>SUM('Ҳисобу китоби индик. мақсаднок'!S32)</f>
        <v>4.8000000000000007</v>
      </c>
      <c r="G24" s="78">
        <f>SUM('Ҳисобу китоби индик. мақсаднок'!X32)</f>
        <v>5.8000000000000016</v>
      </c>
      <c r="H24" s="78">
        <f>SUM('Ҳисобу китоби индик. мақсаднок'!E32)</f>
        <v>4</v>
      </c>
      <c r="I24" s="78">
        <f>SUM('Ҳисобу китоби индик. мақсаднок'!I32)</f>
        <v>6</v>
      </c>
      <c r="J24" s="78">
        <f>SUM('Ҳисобу китоби индик. мақсаднок'!N32)</f>
        <v>8.5</v>
      </c>
      <c r="K24" s="78">
        <f>SUM('Ҳисобу китоби индик. мақсаднок'!Y32)</f>
        <v>4</v>
      </c>
      <c r="L24" s="78">
        <f>SUM('Ҳисобу китоби индик. мақсаднок'!AC32)</f>
        <v>7.1999999999999993</v>
      </c>
      <c r="M24" s="78">
        <f>SUM('Ҳисобу китоби индик. мақсаднок'!AH32)</f>
        <v>11.200000000000001</v>
      </c>
    </row>
    <row r="25" spans="1:13" x14ac:dyDescent="0.25">
      <c r="A25" s="21"/>
      <c r="B25" s="71"/>
      <c r="C25" s="72" t="s">
        <v>671</v>
      </c>
      <c r="D25" s="75" t="s">
        <v>629</v>
      </c>
      <c r="E25" s="78">
        <f>SUM('Ҳисобу китоби индик. мақсаднок'!O33)</f>
        <v>40</v>
      </c>
      <c r="F25" s="78">
        <f>SUM('Ҳисобу китоби индик. мақсаднок'!S33)</f>
        <v>48</v>
      </c>
      <c r="G25" s="78">
        <f>SUM('Ҳисобу китоби индик. мақсаднок'!X33)</f>
        <v>58</v>
      </c>
      <c r="H25" s="78">
        <f>SUM('Ҳисобу китоби индик. мақсаднок'!E33)</f>
        <v>40</v>
      </c>
      <c r="I25" s="78">
        <f>SUM('Ҳисобу китоби индик. мақсаднок'!I33)</f>
        <v>52</v>
      </c>
      <c r="J25" s="78">
        <f>SUM('Ҳисобу китоби индик. мақсаднок'!N33)</f>
        <v>67</v>
      </c>
      <c r="K25" s="78">
        <f>SUM('Ҳисобу китоби индик. мақсаднок'!Y33)</f>
        <v>40</v>
      </c>
      <c r="L25" s="78">
        <f>SUM('Ҳисобу китоби индик. мақсаднок'!AC33)</f>
        <v>60</v>
      </c>
      <c r="M25" s="78">
        <f>SUM('Ҳисобу китоби индик. мақсаднок'!AH33)</f>
        <v>85</v>
      </c>
    </row>
    <row r="26" spans="1:13" ht="27" customHeight="1" x14ac:dyDescent="0.25">
      <c r="A26" s="21"/>
      <c r="B26" s="71"/>
      <c r="C26" s="72" t="s">
        <v>670</v>
      </c>
      <c r="D26" s="75" t="s">
        <v>669</v>
      </c>
      <c r="E26" s="78">
        <f>SUM('Ҳисобу китоби индик. мақсаднок'!O34)</f>
        <v>2.5</v>
      </c>
      <c r="F26" s="78">
        <f>SUM('Ҳисобу китоби индик. мақсаднок'!S34)</f>
        <v>2.5</v>
      </c>
      <c r="G26" s="78">
        <f>SUM('Ҳисобу китоби индик. мақсаднок'!X34)</f>
        <v>2.5</v>
      </c>
      <c r="H26" s="78">
        <f>SUM('Ҳисобу китоби индик. мақсаднок'!E34)</f>
        <v>2.5</v>
      </c>
      <c r="I26" s="78">
        <f>SUM('Ҳисобу китоби индик. мақсаднок'!I34)</f>
        <v>2.9000000000000004</v>
      </c>
      <c r="J26" s="78">
        <f>SUM('Ҳисобу китоби индик. мақсаднок'!N34)</f>
        <v>3.4000000000000008</v>
      </c>
      <c r="K26" s="78">
        <f>SUM('Ҳисобу китоби индик. мақсаднок'!Y34)</f>
        <v>2.5</v>
      </c>
      <c r="L26" s="78">
        <f>SUM('Ҳисобу китоби индик. мақсаднок'!AC34)</f>
        <v>3.6999999999999993</v>
      </c>
      <c r="M26" s="78">
        <f>SUM('Ҳисобу китоби индик. мақсаднок'!AH34)</f>
        <v>5.1999999999999984</v>
      </c>
    </row>
    <row r="27" spans="1:13" x14ac:dyDescent="0.25">
      <c r="A27" s="21"/>
      <c r="B27" s="183" t="s">
        <v>672</v>
      </c>
      <c r="C27" s="184"/>
      <c r="D27" s="184"/>
      <c r="E27" s="184"/>
      <c r="F27" s="184"/>
      <c r="G27" s="184"/>
      <c r="H27" s="184"/>
      <c r="I27" s="184"/>
      <c r="J27" s="184"/>
      <c r="K27" s="184"/>
      <c r="L27" s="184"/>
      <c r="M27" s="185"/>
    </row>
    <row r="28" spans="1:13" x14ac:dyDescent="0.25">
      <c r="A28" s="21"/>
      <c r="B28" s="71"/>
      <c r="C28" s="72" t="s">
        <v>759</v>
      </c>
      <c r="D28" s="75" t="s">
        <v>629</v>
      </c>
      <c r="E28" s="112">
        <f>SUM('Ҳисобу китоби индик. мақсаднок'!O36)</f>
        <v>0</v>
      </c>
      <c r="F28" s="112">
        <f>SUM('Ҳисобу китоби индик. мақсаднок'!S36)</f>
        <v>0</v>
      </c>
      <c r="G28" s="112">
        <f>SUM('Ҳисобу китоби индик. мақсаднок'!X36)</f>
        <v>0</v>
      </c>
      <c r="H28" s="78">
        <f>SUM('Ҳисобу китоби индик. мақсаднок'!E36)</f>
        <v>0</v>
      </c>
      <c r="I28" s="78">
        <f>SUM('Ҳисобу китоби индик. мақсаднок'!I36)</f>
        <v>0</v>
      </c>
      <c r="J28" s="78">
        <f>SUM('Ҳисобу китоби индик. мақсаднок'!N36)</f>
        <v>0</v>
      </c>
      <c r="K28" s="78">
        <f>SUM('Ҳисобу китоби индик. мақсаднок'!Y36)</f>
        <v>0</v>
      </c>
      <c r="L28" s="78">
        <f>SUM('Ҳисобу китоби индик. мақсаднок'!AC36)</f>
        <v>0</v>
      </c>
      <c r="M28" s="78">
        <f>SUM('Ҳисобу китоби индик. мақсаднок'!AH36)</f>
        <v>0</v>
      </c>
    </row>
    <row r="29" spans="1:13" x14ac:dyDescent="0.25">
      <c r="A29" s="21"/>
      <c r="B29" s="71"/>
      <c r="C29" s="72" t="s">
        <v>768</v>
      </c>
      <c r="D29" s="75" t="s">
        <v>629</v>
      </c>
      <c r="E29" s="112">
        <f>SUM('Ҳисобу китоби индик. мақсаднок'!O37)</f>
        <v>0</v>
      </c>
      <c r="F29" s="112">
        <f>SUM('Ҳисобу китоби индик. мақсаднок'!S37)</f>
        <v>0</v>
      </c>
      <c r="G29" s="112">
        <f>SUM('Ҳисобу китоби индик. мақсаднок'!X37)</f>
        <v>0</v>
      </c>
      <c r="H29" s="78">
        <f>SUM('Ҳисобу китоби индик. мақсаднок'!E37)</f>
        <v>0</v>
      </c>
      <c r="I29" s="78">
        <f>SUM('Ҳисобу китоби индик. мақсаднок'!I37)</f>
        <v>40</v>
      </c>
      <c r="J29" s="78">
        <f>SUM('Ҳисобу китоби индик. мақсаднок'!N37)</f>
        <v>65</v>
      </c>
      <c r="K29" s="78">
        <f>SUM('Ҳисобу китоби индик. мақсаднок'!Y37)</f>
        <v>0</v>
      </c>
      <c r="L29" s="78">
        <f>SUM('Ҳисобу китоби индик. мақсаднок'!AC37)</f>
        <v>55</v>
      </c>
      <c r="M29" s="78">
        <f>SUM('Ҳисобу китоби индик. мақсаднок'!AH37)</f>
        <v>75</v>
      </c>
    </row>
    <row r="30" spans="1:13" x14ac:dyDescent="0.25">
      <c r="A30" s="21"/>
      <c r="B30" s="71"/>
      <c r="C30" s="72" t="s">
        <v>771</v>
      </c>
      <c r="D30" s="75" t="s">
        <v>629</v>
      </c>
      <c r="E30" s="112">
        <f>SUM('Ҳисобу китоби индик. мақсаднок'!O38)</f>
        <v>30</v>
      </c>
      <c r="F30" s="112">
        <f>SUM('Ҳисобу китоби индик. мақсаднок'!S38)</f>
        <v>38</v>
      </c>
      <c r="G30" s="112">
        <f>SUM('Ҳисобу китоби индик. мақсаднок'!X38)</f>
        <v>45</v>
      </c>
      <c r="H30" s="78">
        <f>SUM('Ҳисобу китоби индик. мақсаднок'!E38)</f>
        <v>30</v>
      </c>
      <c r="I30" s="78">
        <f>SUM('Ҳисобу китоби индик. мақсаднок'!I38)</f>
        <v>60</v>
      </c>
      <c r="J30" s="78">
        <f>SUM('Ҳисобу китоби индик. мақсаднок'!N38)</f>
        <v>85</v>
      </c>
      <c r="K30" s="78">
        <f>SUM('Ҳисобу китоби индик. мақсаднок'!Y38)</f>
        <v>30</v>
      </c>
      <c r="L30" s="78">
        <f>SUM('Ҳисобу китоби индик. мақсаднок'!AC38)</f>
        <v>65</v>
      </c>
      <c r="M30" s="78">
        <f>SUM('Ҳисобу китоби индик. мақсаднок'!AH38)</f>
        <v>100</v>
      </c>
    </row>
    <row r="31" spans="1:13" x14ac:dyDescent="0.25">
      <c r="A31" s="21"/>
      <c r="B31" s="71"/>
      <c r="C31" s="72" t="s">
        <v>769</v>
      </c>
      <c r="D31" s="75" t="s">
        <v>629</v>
      </c>
      <c r="E31" s="112">
        <f>SUM('Ҳисобу китоби индик. мақсаднок'!O39)</f>
        <v>99</v>
      </c>
      <c r="F31" s="112">
        <f>SUM('Ҳисобу китоби индик. мақсаднок'!S39)</f>
        <v>98</v>
      </c>
      <c r="G31" s="112">
        <f>SUM('Ҳисобу китоби индик. мақсаднок'!X39)</f>
        <v>98</v>
      </c>
      <c r="H31" s="78">
        <f>SUM('Ҳисобу китоби индик. мақсаднок'!E39)</f>
        <v>99</v>
      </c>
      <c r="I31" s="78">
        <f>SUM('Ҳисобу китоби индик. мақсаднок'!I39)</f>
        <v>100</v>
      </c>
      <c r="J31" s="78">
        <f>SUM('Ҳисобу китоби индик. мақсаднок'!N39)</f>
        <v>100</v>
      </c>
      <c r="K31" s="78">
        <f>SUM('Ҳисобу китоби индик. мақсаднок'!Y39)</f>
        <v>99</v>
      </c>
      <c r="L31" s="78">
        <f>SUM('Ҳисобу китоби индик. мақсаднок'!AC39)</f>
        <v>100</v>
      </c>
      <c r="M31" s="78">
        <f>SUM('Ҳисобу китоби индик. мақсаднок'!AH39)</f>
        <v>100</v>
      </c>
    </row>
    <row r="32" spans="1:13" x14ac:dyDescent="0.25">
      <c r="A32" s="21"/>
      <c r="B32" s="71"/>
      <c r="C32" s="72" t="s">
        <v>770</v>
      </c>
      <c r="D32" s="75" t="s">
        <v>629</v>
      </c>
      <c r="E32" s="112">
        <f>SUM('Ҳисобу китоби индик. мақсаднок'!O40)</f>
        <v>0</v>
      </c>
      <c r="F32" s="112">
        <f>SUM('Ҳисобу китоби индик. мақсаднок'!S40)</f>
        <v>7</v>
      </c>
      <c r="G32" s="112">
        <f>SUM('Ҳисобу китоби индик. мақсаднок'!X40)</f>
        <v>25</v>
      </c>
      <c r="H32" s="78">
        <f>SUM('Ҳисобу китоби индик. мақсаднок'!E40)</f>
        <v>0</v>
      </c>
      <c r="I32" s="78">
        <f>SUM('Ҳисобу китоби индик. мақсаднок'!I40)</f>
        <v>25</v>
      </c>
      <c r="J32" s="78">
        <f>SUM('Ҳисобу китоби индик. мақсаднок'!N40)</f>
        <v>70</v>
      </c>
      <c r="K32" s="78">
        <f>SUM('Ҳисобу китоби индик. мақсаднок'!Y40)</f>
        <v>0</v>
      </c>
      <c r="L32" s="78">
        <f>SUM('Ҳисобу китоби индик. мақсаднок'!AC40)</f>
        <v>40</v>
      </c>
      <c r="M32" s="78">
        <f>SUM('Ҳисобу китоби индик. мақсаднок'!AH40)</f>
        <v>90</v>
      </c>
    </row>
    <row r="33" spans="1:13" ht="28.5" x14ac:dyDescent="0.25">
      <c r="A33" s="71"/>
      <c r="B33" s="71"/>
      <c r="C33" s="74" t="s">
        <v>680</v>
      </c>
      <c r="D33" s="75" t="s">
        <v>766</v>
      </c>
      <c r="E33" s="112">
        <f>SUM('Ҳисобу китоби индик. мақсаднок'!O41)</f>
        <v>2860.8</v>
      </c>
      <c r="F33" s="112">
        <f>SUM('Ҳисобу китоби индик. мақсаднок'!S41)</f>
        <v>3346.7313684480005</v>
      </c>
      <c r="G33" s="112">
        <f>SUM('Ҳисобу китоби индик. мақсаднок'!X41)</f>
        <v>4071.8104329753828</v>
      </c>
      <c r="H33" s="78">
        <f>SUM('Ҳисобу китоби индик. мақсаднок'!E41)</f>
        <v>2860.8</v>
      </c>
      <c r="I33" s="78">
        <f>SUM('Ҳисобу китоби индик. мақсаднок'!I41)</f>
        <v>3766.7</v>
      </c>
      <c r="J33" s="78">
        <f>SUM('Ҳисобу китоби индик. мақсаднок'!N41)</f>
        <v>5407.4</v>
      </c>
      <c r="K33" s="78">
        <f>SUM('Ҳисобу китоби индик. мақсаднок'!Y41)</f>
        <v>2860.8</v>
      </c>
      <c r="L33" s="78">
        <f>SUM('Ҳисобу китоби индик. мақсаднок'!AC41)</f>
        <v>3982.9349143920008</v>
      </c>
      <c r="M33" s="78">
        <f>SUM('Ҳисобу китоби индик. мақсаднок'!AH41)</f>
        <v>6128.2390700911128</v>
      </c>
    </row>
    <row r="34" spans="1:13" ht="28.5" x14ac:dyDescent="0.25">
      <c r="A34" s="71"/>
      <c r="B34" s="71"/>
      <c r="C34" s="74" t="s">
        <v>673</v>
      </c>
      <c r="D34" s="75" t="s">
        <v>766</v>
      </c>
      <c r="E34" s="112">
        <f>SUM('Ҳисобу китоби индик. мақсаднок'!O42)</f>
        <v>0</v>
      </c>
      <c r="F34" s="112">
        <f>SUM('Ҳисобу китоби индик. мақсаднок'!S42)</f>
        <v>0</v>
      </c>
      <c r="G34" s="112">
        <f>SUM('Ҳисобу китоби индик. мақсаднок'!X42)</f>
        <v>0</v>
      </c>
      <c r="H34" s="78">
        <f>SUM('Ҳисобу китоби индик. мақсаднок'!E42)</f>
        <v>0</v>
      </c>
      <c r="I34" s="78">
        <f>SUM('Ҳисобу китоби индик. мақсаднок'!I42)</f>
        <v>0</v>
      </c>
      <c r="J34" s="78">
        <f>SUM('Ҳисобу китоби индик. мақсаднок'!N42)</f>
        <v>0</v>
      </c>
      <c r="K34" s="78">
        <f>SUM('Ҳисобу китоби индик. мақсаднок'!Y42)</f>
        <v>0</v>
      </c>
      <c r="L34" s="78">
        <f>SUM('Ҳисобу китоби индик. мақсаднок'!AC42)</f>
        <v>0</v>
      </c>
      <c r="M34" s="78">
        <f>SUM('Ҳисобу китоби индик. мақсаднок'!AH42)</f>
        <v>0</v>
      </c>
    </row>
    <row r="35" spans="1:13" ht="28.5" x14ac:dyDescent="0.25">
      <c r="A35" s="71"/>
      <c r="B35" s="71"/>
      <c r="C35" s="74" t="s">
        <v>674</v>
      </c>
      <c r="D35" s="75" t="s">
        <v>766</v>
      </c>
      <c r="E35" s="112">
        <f>SUM('Ҳисобу китоби индик. мақсаднок'!O43)</f>
        <v>0</v>
      </c>
      <c r="F35" s="112">
        <f>SUM('Ҳисобу китоби индик. мақсаднок'!S43)</f>
        <v>0</v>
      </c>
      <c r="G35" s="112">
        <f>SUM('Ҳисобу китоби индик. мақсаднок'!X43)</f>
        <v>0</v>
      </c>
      <c r="H35" s="78">
        <f>SUM('Ҳисобу китоби индик. мақсаднок'!E43)</f>
        <v>0</v>
      </c>
      <c r="I35" s="78">
        <f>SUM('Ҳисобу китоби индик. мақсаднок'!I43)</f>
        <v>0</v>
      </c>
      <c r="J35" s="78">
        <f>SUM('Ҳисобу китоби индик. мақсаднок'!N43)</f>
        <v>0</v>
      </c>
      <c r="K35" s="78">
        <f>SUM('Ҳисобу китоби индик. мақсаднок'!Y43)</f>
        <v>0</v>
      </c>
      <c r="L35" s="78">
        <f>SUM('Ҳисобу китоби индик. мақсаднок'!AC43)</f>
        <v>0</v>
      </c>
      <c r="M35" s="78">
        <f>SUM('Ҳисобу китоби индик. мақсаднок'!AH43)</f>
        <v>0</v>
      </c>
    </row>
    <row r="36" spans="1:13" ht="42.75" x14ac:dyDescent="0.25">
      <c r="A36" s="71"/>
      <c r="B36" s="71"/>
      <c r="C36" s="74" t="s">
        <v>675</v>
      </c>
      <c r="D36" s="75" t="s">
        <v>682</v>
      </c>
      <c r="E36" s="112">
        <f>SUM('Ҳисобу китоби индик. мақсаднок'!O44)</f>
        <v>0</v>
      </c>
      <c r="F36" s="112">
        <f>SUM('Ҳисобу китоби индик. мақсаднок'!S44)</f>
        <v>0</v>
      </c>
      <c r="G36" s="112">
        <f>SUM('Ҳисобу китоби индик. мақсаднок'!X44)</f>
        <v>0</v>
      </c>
      <c r="H36" s="78">
        <f>SUM('Ҳисобу китоби индик. мақсаднок'!E44)</f>
        <v>0</v>
      </c>
      <c r="I36" s="78">
        <f>SUM('Ҳисобу китоби индик. мақсаднок'!I44)</f>
        <v>0</v>
      </c>
      <c r="J36" s="78">
        <f>SUM('Ҳисобу китоби индик. мақсаднок'!N44)</f>
        <v>0</v>
      </c>
      <c r="K36" s="78">
        <f>SUM('Ҳисобу китоби индик. мақсаднок'!Y44)</f>
        <v>0</v>
      </c>
      <c r="L36" s="78">
        <f>SUM('Ҳисобу китоби индик. мақсаднок'!AC44)</f>
        <v>0</v>
      </c>
      <c r="M36" s="78">
        <f>SUM('Ҳисобу китоби индик. мақсаднок'!AH44)</f>
        <v>0</v>
      </c>
    </row>
    <row r="37" spans="1:13" ht="28.5" x14ac:dyDescent="0.25">
      <c r="A37" s="71"/>
      <c r="B37" s="71"/>
      <c r="C37" s="74" t="s">
        <v>679</v>
      </c>
      <c r="D37" s="75" t="s">
        <v>632</v>
      </c>
      <c r="E37" s="112">
        <f>SUM('Ҳисобу китоби индик. мақсаднок'!O45)</f>
        <v>18.97</v>
      </c>
      <c r="F37" s="112">
        <f>SUM('Ҳисобу китоби индик. мақсаднок'!S45)</f>
        <v>0</v>
      </c>
      <c r="G37" s="112">
        <f>SUM('Ҳисобу китоби индик. мақсаднок'!X45)</f>
        <v>0</v>
      </c>
      <c r="H37" s="78">
        <f>SUM('Ҳисобу китоби индик. мақсаднок'!E45)</f>
        <v>18.97</v>
      </c>
      <c r="I37" s="78">
        <f>SUM('Ҳисобу китоби индик. мақсаднок'!I45)</f>
        <v>81.709999999999994</v>
      </c>
      <c r="J37" s="78">
        <f>SUM('Ҳисобу китоби индик. мақсаднок'!N45)</f>
        <v>87.7</v>
      </c>
      <c r="K37" s="78">
        <f>SUM('Ҳисобу китоби индик. мақсаднок'!Y45)</f>
        <v>18.97</v>
      </c>
      <c r="L37" s="78">
        <f>SUM('Ҳисобу китоби индик. мақсаднок'!AC45)</f>
        <v>0</v>
      </c>
      <c r="M37" s="78">
        <f>SUM('Ҳисобу китоби индик. мақсаднок'!AH45)</f>
        <v>0</v>
      </c>
    </row>
    <row r="38" spans="1:13" ht="28.5" x14ac:dyDescent="0.25">
      <c r="A38" s="71"/>
      <c r="B38" s="71"/>
      <c r="C38" s="108" t="s">
        <v>676</v>
      </c>
      <c r="D38" s="75" t="s">
        <v>683</v>
      </c>
      <c r="E38" s="112">
        <f>SUM('Ҳисобу китоби индик. мақсаднок'!O46)</f>
        <v>0</v>
      </c>
      <c r="F38" s="112">
        <f>SUM('Ҳисобу китоби индик. мақсаднок'!S46)</f>
        <v>0</v>
      </c>
      <c r="G38" s="112">
        <f>SUM('Ҳисобу китоби индик. мақсаднок'!X46)</f>
        <v>0</v>
      </c>
      <c r="H38" s="78">
        <f>SUM('Ҳисобу китоби индик. мақсаднок'!E46)</f>
        <v>0</v>
      </c>
      <c r="I38" s="78">
        <f>SUM('Ҳисобу китоби индик. мақсаднок'!I46)</f>
        <v>0</v>
      </c>
      <c r="J38" s="78">
        <f>SUM('Ҳисобу китоби индик. мақсаднок'!N46)</f>
        <v>0</v>
      </c>
      <c r="K38" s="78">
        <f>SUM('Ҳисобу китоби индик. мақсаднок'!Y46)</f>
        <v>0</v>
      </c>
      <c r="L38" s="78">
        <f>SUM('Ҳисобу китоби индик. мақсаднок'!AC46)</f>
        <v>0</v>
      </c>
      <c r="M38" s="78">
        <f>SUM('Ҳисобу китоби индик. мақсаднок'!AH46)</f>
        <v>0</v>
      </c>
    </row>
    <row r="39" spans="1:13" ht="28.5" x14ac:dyDescent="0.25">
      <c r="A39" s="71"/>
      <c r="B39" s="71"/>
      <c r="C39" s="74" t="s">
        <v>677</v>
      </c>
      <c r="D39" s="75" t="s">
        <v>681</v>
      </c>
      <c r="E39" s="112">
        <f>SUM('Ҳисобу китоби индик. мақсаднок'!O47)</f>
        <v>2.4</v>
      </c>
      <c r="F39" s="112">
        <f>SUM('Ҳисобу китоби индик. мақсаднок'!S47)</f>
        <v>3.5</v>
      </c>
      <c r="G39" s="112">
        <f>SUM('Ҳисобу китоби индик. мақсаднок'!X47)</f>
        <v>6</v>
      </c>
      <c r="H39" s="78">
        <f>SUM('Ҳисобу китоби индик. мақсаднок'!E47)</f>
        <v>2.4</v>
      </c>
      <c r="I39" s="78">
        <f>SUM('Ҳисобу китоби индик. мақсаднок'!I47)</f>
        <v>2.9</v>
      </c>
      <c r="J39" s="78">
        <f>SUM('Ҳисобу китоби индик. мақсаднок'!N47)</f>
        <v>3.2</v>
      </c>
      <c r="K39" s="78">
        <f>SUM('Ҳисобу китоби индик. мақсаднок'!Y47)</f>
        <v>2.4</v>
      </c>
      <c r="L39" s="78">
        <f>SUM('Ҳисобу китоби индик. мақсаднок'!AC47)</f>
        <v>2.5</v>
      </c>
      <c r="M39" s="78">
        <f>SUM('Ҳисобу китоби индик. мақсаднок'!AH47)</f>
        <v>2.6</v>
      </c>
    </row>
    <row r="40" spans="1:13" x14ac:dyDescent="0.25">
      <c r="A40" s="71"/>
      <c r="B40" s="71"/>
      <c r="C40" s="74" t="s">
        <v>767</v>
      </c>
      <c r="D40" s="75" t="s">
        <v>629</v>
      </c>
      <c r="E40" s="112">
        <f>SUM('Ҳисобу китоби индик. мақсаднок'!O48)</f>
        <v>105</v>
      </c>
      <c r="F40" s="112">
        <f>SUM('Ҳисобу китоби индик. мақсаднок'!S48)</f>
        <v>109.375</v>
      </c>
      <c r="G40" s="112">
        <f>SUM('Ҳисобу китоби индик. мақсаднок'!X48)</f>
        <v>115.38461538461537</v>
      </c>
      <c r="H40" s="78">
        <f>SUM('Ҳисобу китоби индик. мақсаднок'!E48)</f>
        <v>105</v>
      </c>
      <c r="I40" s="78">
        <f>SUM('Ҳисобу китоби индик. мақсаднок'!I48)</f>
        <v>103.57142857142858</v>
      </c>
      <c r="J40" s="78">
        <f>SUM('Ҳисобу китоби индик. мақсаднок'!N48)</f>
        <v>103.2258064516129</v>
      </c>
      <c r="K40" s="78">
        <f>SUM('Ҳисобу китоби индик. мақсаднок'!Y48)</f>
        <v>105</v>
      </c>
      <c r="L40" s="78">
        <f>SUM('Ҳисобу китоби индик. мақсаднок'!AC48)</f>
        <v>104.16666666666667</v>
      </c>
      <c r="M40" s="78">
        <f>SUM('Ҳисобу китоби индик. мақсаднок'!AH48)</f>
        <v>100</v>
      </c>
    </row>
    <row r="41" spans="1:13" x14ac:dyDescent="0.25">
      <c r="A41" s="71"/>
      <c r="B41" s="178" t="s">
        <v>684</v>
      </c>
      <c r="C41" s="179"/>
      <c r="D41" s="179"/>
      <c r="E41" s="179"/>
      <c r="F41" s="179"/>
      <c r="G41" s="179"/>
      <c r="H41" s="179"/>
      <c r="I41" s="179"/>
      <c r="J41" s="179"/>
      <c r="K41" s="179"/>
      <c r="L41" s="179"/>
      <c r="M41" s="180"/>
    </row>
    <row r="42" spans="1:13" ht="28.5" x14ac:dyDescent="0.25">
      <c r="A42" s="71"/>
      <c r="B42" s="71"/>
      <c r="C42" s="72" t="s">
        <v>773</v>
      </c>
      <c r="D42" s="75" t="s">
        <v>774</v>
      </c>
      <c r="E42" s="112">
        <f>SUM('Ҳисобу китоби индик. мақсаднок'!O50)</f>
        <v>8.1999999999999993</v>
      </c>
      <c r="F42" s="112">
        <f>SUM('Ҳисобу китоби индик. мақсаднок'!S50)</f>
        <v>8.532952882</v>
      </c>
      <c r="G42" s="112">
        <f>SUM('Ҳисобу китоби индик. мақсаднок'!X50)</f>
        <v>8.9682192360117572</v>
      </c>
      <c r="H42" s="78">
        <f>SUM('Ҳисобу китоби индик. мақсаднок'!E50)</f>
        <v>8.1999999999999993</v>
      </c>
      <c r="I42" s="78">
        <f>SUM('Ҳисобу китоби индик. мақсаднок'!I50)</f>
        <v>9.2291722419999989</v>
      </c>
      <c r="J42" s="78">
        <f>SUM('Ҳисобу китоби индик. мақсаднок'!N50)</f>
        <v>10.699140107399803</v>
      </c>
      <c r="K42" s="78">
        <f>SUM('Ҳисобу китоби индик. мақсаднок'!Y50)</f>
        <v>8.1999999999999993</v>
      </c>
      <c r="L42" s="78">
        <f>SUM('Ҳисобу китоби индик. мақсаднок'!AC50)</f>
        <v>9.9671512499999988</v>
      </c>
      <c r="M42" s="78">
        <f>SUM('Ҳисобу китоби индик. мақсаднок'!AH50)</f>
        <v>12.720891371023828</v>
      </c>
    </row>
    <row r="43" spans="1:13" ht="28.5" x14ac:dyDescent="0.25">
      <c r="A43" s="71"/>
      <c r="B43" s="71"/>
      <c r="C43" s="72" t="s">
        <v>685</v>
      </c>
      <c r="D43" s="75" t="s">
        <v>777</v>
      </c>
      <c r="E43" s="112">
        <f>SUM('Ҳисобу китоби индик. мақсаднок'!O51)</f>
        <v>296</v>
      </c>
      <c r="F43" s="112">
        <f>SUM('Ҳисобу китоби индик. мақсаднок'!S51)</f>
        <v>308.01878695999994</v>
      </c>
      <c r="G43" s="112">
        <f>SUM('Ҳисобу китоби индик. мақсаднок'!X51)</f>
        <v>323.73084071457077</v>
      </c>
      <c r="H43" s="78">
        <f>SUM('Ҳисобу китоби индик. мақсаднок'!E51)</f>
        <v>296</v>
      </c>
      <c r="I43" s="78">
        <f>SUM('Ҳисобу китоби индик. мақсаднок'!I51)</f>
        <v>320.5</v>
      </c>
      <c r="J43" s="78">
        <f>SUM('Ҳисобу китоби индик. мақсаднок'!N51)</f>
        <v>354</v>
      </c>
      <c r="K43" s="78">
        <f>SUM('Ҳисобу китоби индик. мақсаднок'!Y51)</f>
        <v>296</v>
      </c>
      <c r="L43" s="78">
        <f>SUM('Ҳисобу китоби индик. мақсаднок'!AC51)</f>
        <v>346.27813376</v>
      </c>
      <c r="M43" s="78">
        <f>SUM('Ҳисобу китоби индик. мақсаднок'!AH51)</f>
        <v>421.3002964767594</v>
      </c>
    </row>
    <row r="44" spans="1:13" ht="28.5" x14ac:dyDescent="0.25">
      <c r="A44" s="138"/>
      <c r="B44" s="138"/>
      <c r="C44" s="139" t="s">
        <v>775</v>
      </c>
      <c r="D44" s="140" t="s">
        <v>776</v>
      </c>
      <c r="E44" s="112">
        <f>SUM('Ҳисобу китоби индик. мақсаднок'!O52)</f>
        <v>259.60000000000002</v>
      </c>
      <c r="F44" s="112">
        <f>SUM('Ҳисобу китоби индик. мақсаднок'!S52)</f>
        <v>267.46613960000002</v>
      </c>
      <c r="G44" s="112">
        <f>SUM('Ҳисобу китоби индик. мақсаднок'!X52)</f>
        <v>281.10960078104966</v>
      </c>
      <c r="H44" s="78">
        <f>SUM('Ҳисобу китоби индик. мақсаднок'!E52)</f>
        <v>259.60000000000002</v>
      </c>
      <c r="I44" s="78">
        <f>SUM('Ҳисобу китоби индик. мақсаднок'!I52)</f>
        <v>270.10000000000002</v>
      </c>
      <c r="J44" s="78">
        <f>SUM('Ҳисобу китоби индик. мақсаднок'!N52)</f>
        <v>289.3</v>
      </c>
      <c r="K44" s="78">
        <f>SUM('Ҳисобу китоби индик. мақсаднок'!Y52)</f>
        <v>259.60000000000002</v>
      </c>
      <c r="L44" s="78">
        <f>SUM('Ҳисобу китоби индик. мақсаднок'!AC52)</f>
        <v>315.54542250000009</v>
      </c>
      <c r="M44" s="78">
        <f>SUM('Ҳисобу китоби индик. мақсаднок'!AH52)</f>
        <v>402.72480486802289</v>
      </c>
    </row>
    <row r="45" spans="1:13" s="21" customFormat="1" ht="28.5" x14ac:dyDescent="0.25">
      <c r="A45" s="71"/>
      <c r="B45" s="71"/>
      <c r="C45" s="72" t="s">
        <v>628</v>
      </c>
      <c r="D45" s="75" t="s">
        <v>778</v>
      </c>
      <c r="E45" s="112">
        <f>SUM('Ҳисобу китоби индик. мақсаднок'!O53)</f>
        <v>3266</v>
      </c>
      <c r="F45" s="112">
        <f>SUM('Ҳисобу китоби индик. мақсаднок'!S53)</f>
        <v>3266</v>
      </c>
      <c r="G45" s="112">
        <f>SUM('Ҳисобу китоби индик. мақсаднок'!X53)</f>
        <v>3266</v>
      </c>
      <c r="H45" s="78">
        <f>SUM('Ҳисобу китоби индик. мақсаднок'!E53)</f>
        <v>3266</v>
      </c>
      <c r="I45" s="78">
        <f>SUM('Ҳисобу китоби индик. мақсаднок'!I53)</f>
        <v>3399.5</v>
      </c>
      <c r="J45" s="78">
        <f>SUM('Ҳисобу китоби индик. мақсаднок'!N53)</f>
        <v>3572.9</v>
      </c>
      <c r="K45" s="78">
        <f>SUM('Ҳисобу китоби индик. мақсаднок'!Y53)</f>
        <v>3266</v>
      </c>
      <c r="L45" s="78">
        <f>SUM('Ҳисобу китоби индик. мақсаднок'!AC53)</f>
        <v>3820.75805696</v>
      </c>
      <c r="M45" s="78">
        <f>SUM('Ҳисобу китоби индик. мақсаднок'!AH53)</f>
        <v>4648.5363793685692</v>
      </c>
    </row>
    <row r="46" spans="1:13" x14ac:dyDescent="0.25">
      <c r="A46" s="141"/>
      <c r="B46" s="186" t="s">
        <v>686</v>
      </c>
      <c r="C46" s="187"/>
      <c r="D46" s="187"/>
      <c r="E46" s="187"/>
      <c r="F46" s="187"/>
      <c r="G46" s="187"/>
      <c r="H46" s="187"/>
      <c r="I46" s="187"/>
      <c r="J46" s="187"/>
      <c r="K46" s="187"/>
      <c r="L46" s="187"/>
      <c r="M46" s="188"/>
    </row>
    <row r="47" spans="1:13" ht="28.5" x14ac:dyDescent="0.25">
      <c r="A47" s="71"/>
      <c r="B47" s="71"/>
      <c r="C47" s="79" t="s">
        <v>687</v>
      </c>
      <c r="D47" s="75" t="s">
        <v>632</v>
      </c>
      <c r="E47" s="75"/>
      <c r="F47" s="75"/>
      <c r="G47" s="75"/>
      <c r="H47" s="71"/>
      <c r="I47" s="71"/>
      <c r="J47" s="71"/>
      <c r="K47" s="71"/>
      <c r="L47" s="71"/>
      <c r="M47" s="71"/>
    </row>
    <row r="48" spans="1:13" ht="28.5" x14ac:dyDescent="0.25">
      <c r="A48" s="71"/>
      <c r="B48" s="71"/>
      <c r="C48" s="79" t="s">
        <v>688</v>
      </c>
      <c r="D48" s="75" t="s">
        <v>629</v>
      </c>
      <c r="E48" s="75"/>
      <c r="F48" s="75"/>
      <c r="G48" s="75"/>
      <c r="H48" s="71"/>
      <c r="I48" s="71"/>
      <c r="J48" s="71"/>
      <c r="K48" s="71"/>
      <c r="L48" s="71"/>
      <c r="M48" s="71"/>
    </row>
    <row r="49" spans="1:13" x14ac:dyDescent="0.25">
      <c r="A49" s="71"/>
      <c r="B49" s="71"/>
      <c r="C49" s="80" t="s">
        <v>691</v>
      </c>
      <c r="D49" s="75" t="s">
        <v>629</v>
      </c>
      <c r="E49" s="75"/>
      <c r="F49" s="75"/>
      <c r="G49" s="75"/>
      <c r="H49" s="71"/>
      <c r="I49" s="71"/>
      <c r="J49" s="71"/>
      <c r="K49" s="71"/>
      <c r="L49" s="71"/>
      <c r="M49" s="71"/>
    </row>
    <row r="50" spans="1:13" x14ac:dyDescent="0.25">
      <c r="A50" s="71"/>
      <c r="B50" s="71"/>
      <c r="C50" s="80" t="s">
        <v>689</v>
      </c>
      <c r="D50" s="75" t="s">
        <v>629</v>
      </c>
      <c r="E50" s="75"/>
      <c r="F50" s="75"/>
      <c r="G50" s="75"/>
      <c r="H50" s="71"/>
      <c r="I50" s="71"/>
      <c r="J50" s="71"/>
      <c r="K50" s="71"/>
      <c r="L50" s="71"/>
      <c r="M50" s="71"/>
    </row>
    <row r="51" spans="1:13" ht="28.5" x14ac:dyDescent="0.25">
      <c r="A51" s="71"/>
      <c r="B51" s="71"/>
      <c r="C51" s="79" t="s">
        <v>690</v>
      </c>
      <c r="D51" s="75" t="s">
        <v>629</v>
      </c>
      <c r="E51" s="75"/>
      <c r="F51" s="75"/>
      <c r="G51" s="75"/>
      <c r="H51" s="71"/>
      <c r="I51" s="71"/>
      <c r="J51" s="71"/>
      <c r="K51" s="71"/>
      <c r="L51" s="71"/>
      <c r="M51" s="71"/>
    </row>
    <row r="52" spans="1:13" x14ac:dyDescent="0.25">
      <c r="A52" s="71"/>
      <c r="B52" s="71"/>
      <c r="C52" s="80" t="s">
        <v>691</v>
      </c>
      <c r="D52" s="75" t="s">
        <v>629</v>
      </c>
      <c r="E52" s="75"/>
      <c r="F52" s="75"/>
      <c r="G52" s="75"/>
      <c r="H52" s="71"/>
      <c r="I52" s="71"/>
      <c r="J52" s="71"/>
      <c r="K52" s="71"/>
      <c r="L52" s="71"/>
      <c r="M52" s="71"/>
    </row>
    <row r="53" spans="1:13" x14ac:dyDescent="0.25">
      <c r="A53" s="71"/>
      <c r="B53" s="71"/>
      <c r="C53" s="80" t="s">
        <v>692</v>
      </c>
      <c r="D53" s="75" t="s">
        <v>629</v>
      </c>
      <c r="E53" s="75"/>
      <c r="F53" s="75"/>
      <c r="G53" s="75"/>
      <c r="H53" s="71"/>
      <c r="I53" s="71"/>
      <c r="J53" s="71"/>
      <c r="K53" s="71"/>
      <c r="L53" s="71"/>
      <c r="M53" s="71"/>
    </row>
    <row r="54" spans="1:13" ht="15" customHeight="1" x14ac:dyDescent="0.25">
      <c r="A54" s="71"/>
      <c r="B54" s="71"/>
      <c r="C54" s="79" t="s">
        <v>693</v>
      </c>
      <c r="D54" s="75" t="s">
        <v>694</v>
      </c>
      <c r="E54" s="75"/>
      <c r="F54" s="75"/>
      <c r="G54" s="75"/>
      <c r="H54" s="71"/>
      <c r="I54" s="71"/>
      <c r="J54" s="71"/>
      <c r="K54" s="71"/>
      <c r="L54" s="71"/>
      <c r="M54" s="71"/>
    </row>
    <row r="55" spans="1:13" x14ac:dyDescent="0.25">
      <c r="A55" s="71"/>
      <c r="B55" s="178" t="s">
        <v>695</v>
      </c>
      <c r="C55" s="179"/>
      <c r="D55" s="179"/>
      <c r="E55" s="179"/>
      <c r="F55" s="179"/>
      <c r="G55" s="179"/>
      <c r="H55" s="179"/>
      <c r="I55" s="179"/>
      <c r="J55" s="179"/>
      <c r="K55" s="179"/>
      <c r="L55" s="179"/>
      <c r="M55" s="180"/>
    </row>
    <row r="56" spans="1:13" x14ac:dyDescent="0.25">
      <c r="A56" s="71"/>
      <c r="B56" s="110"/>
      <c r="C56" s="111" t="s">
        <v>750</v>
      </c>
      <c r="D56" s="76" t="s">
        <v>629</v>
      </c>
      <c r="E56" s="76">
        <f>SUM('Ҳисобу китоби индик. мақсаднок'!O64)</f>
        <v>20.7</v>
      </c>
      <c r="F56" s="78">
        <f>SUM('Ҳисобу китоби индик. мақсаднок'!S64)</f>
        <v>20.299999999999994</v>
      </c>
      <c r="G56" s="78">
        <f>SUM('Ҳисобу китоби индик. мақсаднок'!X64)</f>
        <v>19.799999999999986</v>
      </c>
      <c r="H56" s="76">
        <f>SUM('Ҳисобу китоби индик. мақсаднок'!E64)</f>
        <v>20.7</v>
      </c>
      <c r="I56" s="78">
        <f>SUM('Ҳисобу китоби индик. мақсаднок'!I64)</f>
        <v>19.499999999999996</v>
      </c>
      <c r="J56" s="78">
        <f>SUM('Ҳисобу китоби индик. мақсаднок'!N64)</f>
        <v>17.999999999999993</v>
      </c>
      <c r="K56" s="76">
        <f>SUM('Ҳисобу китоби индик. мақсаднок'!Y64)</f>
        <v>20.7</v>
      </c>
      <c r="L56" s="78">
        <f>SUM('Ҳисобу китоби индик. мақсаднок'!AC64)</f>
        <v>18.7</v>
      </c>
      <c r="M56" s="78">
        <f>SUM('Ҳисобу китоби индик. мақсаднок'!AH64)</f>
        <v>16.2</v>
      </c>
    </row>
    <row r="57" spans="1:13" ht="28.5" x14ac:dyDescent="0.25">
      <c r="A57" s="71"/>
      <c r="B57" s="71"/>
      <c r="C57" s="79" t="s">
        <v>698</v>
      </c>
      <c r="D57" s="76" t="s">
        <v>699</v>
      </c>
      <c r="E57" s="78">
        <f>SUM('Ҳисобу китоби индик. мақсаднок'!O65)</f>
        <v>73.900000000000006</v>
      </c>
      <c r="F57" s="78">
        <f>SUM('Ҳисобу китоби индик. мақсаднок'!S65)</f>
        <v>74.500000000000028</v>
      </c>
      <c r="G57" s="78">
        <f>SUM('Ҳисобу китоби индик. мақсаднок'!X65)</f>
        <v>75.250000000000057</v>
      </c>
      <c r="H57" s="78">
        <f>SUM('Ҳисобу китоби индик. мақсаднок'!E65)</f>
        <v>73.900000000000006</v>
      </c>
      <c r="I57" s="78">
        <f>SUM('Ҳисобу китоби индик. мақсаднок'!I65)</f>
        <v>75.900000000000006</v>
      </c>
      <c r="J57" s="78">
        <f>SUM('Ҳисобу китоби индик. мақсаднок'!N65)</f>
        <v>77.900000000000034</v>
      </c>
      <c r="K57" s="78">
        <f>SUM('Ҳисобу китоби индик. мақсаднок'!Y65)</f>
        <v>73.900000000000006</v>
      </c>
      <c r="L57" s="78">
        <f>SUM('Ҳисобу китоби индик. мақсаднок'!AC65)</f>
        <v>76.299999999999983</v>
      </c>
      <c r="M57" s="78">
        <f>SUM('Ҳисобу китоби индик. мақсаднок'!AH65)</f>
        <v>79.299999999999955</v>
      </c>
    </row>
    <row r="58" spans="1:13" x14ac:dyDescent="0.25">
      <c r="A58" s="71"/>
      <c r="B58" s="71"/>
      <c r="C58" s="80" t="s">
        <v>696</v>
      </c>
      <c r="D58" s="76" t="s">
        <v>699</v>
      </c>
      <c r="E58" s="78">
        <f>SUM('Ҳисобу китоби индик. мақсаднок'!O66)</f>
        <v>72.099999999999994</v>
      </c>
      <c r="F58" s="78">
        <f>SUM('Ҳисобу китоби индик. мақсаднок'!S66)</f>
        <v>72.700000000000017</v>
      </c>
      <c r="G58" s="78">
        <f>SUM('Ҳисобу китоби индик. мақсаднок'!X66)</f>
        <v>73.450000000000045</v>
      </c>
      <c r="H58" s="78">
        <f>SUM('Ҳисобу китоби индик. мақсаднок'!E66)</f>
        <v>72.099999999999994</v>
      </c>
      <c r="I58" s="78">
        <f>SUM('Ҳисобу китоби индик. мақсаднок'!I66)</f>
        <v>73.400000000000006</v>
      </c>
      <c r="J58" s="78">
        <f>SUM('Ҳисобу китоби индик. мақсаднок'!N66)</f>
        <v>75.400000000000034</v>
      </c>
      <c r="K58" s="78">
        <f>SUM('Ҳисобу китоби индик. мақсаднок'!Y66)</f>
        <v>72.099999999999994</v>
      </c>
      <c r="L58" s="78">
        <f>SUM('Ҳисобу китоби индик. мақсаднок'!AC66)</f>
        <v>74.499999999999972</v>
      </c>
      <c r="M58" s="78">
        <f>SUM('Ҳисобу китоби индик. мақсаднок'!AH66)</f>
        <v>77.499999999999943</v>
      </c>
    </row>
    <row r="59" spans="1:13" x14ac:dyDescent="0.25">
      <c r="A59" s="71"/>
      <c r="B59" s="71"/>
      <c r="C59" s="80" t="s">
        <v>697</v>
      </c>
      <c r="D59" s="76" t="s">
        <v>699</v>
      </c>
      <c r="E59" s="78">
        <f>SUM('Ҳисобу китоби индик. мақсаднок'!O67)</f>
        <v>75.900000000000006</v>
      </c>
      <c r="F59" s="78">
        <f>SUM('Ҳисобу китоби индик. мақсаднок'!S67)</f>
        <v>76.500000000000028</v>
      </c>
      <c r="G59" s="78">
        <f>SUM('Ҳисобу китоби индик. мақсаднок'!X67)</f>
        <v>77.250000000000057</v>
      </c>
      <c r="H59" s="78">
        <f>SUM('Ҳисобу китоби индик. мақсаднок'!E67)</f>
        <v>75.900000000000006</v>
      </c>
      <c r="I59" s="78">
        <f>SUM('Ҳисобу китоби индик. мақсаднок'!I67)</f>
        <v>77.7</v>
      </c>
      <c r="J59" s="78">
        <f>SUM('Ҳисобу китоби индик. мақсаднок'!N67)</f>
        <v>79.700000000000031</v>
      </c>
      <c r="K59" s="78">
        <f>SUM('Ҳисобу китоби индик. мақсаднок'!Y67)</f>
        <v>75.900000000000006</v>
      </c>
      <c r="L59" s="78">
        <f>SUM('Ҳисобу китоби индик. мақсаднок'!AC67)</f>
        <v>78.299999999999983</v>
      </c>
      <c r="M59" s="78">
        <f>SUM('Ҳисобу китоби индик. мақсаднок'!AH67)</f>
        <v>81.299999999999955</v>
      </c>
    </row>
    <row r="60" spans="1:13" ht="15" customHeight="1" x14ac:dyDescent="0.25">
      <c r="A60" s="71"/>
      <c r="B60" s="71"/>
      <c r="C60" s="79" t="s">
        <v>702</v>
      </c>
      <c r="D60" s="109" t="s">
        <v>703</v>
      </c>
      <c r="E60" s="78">
        <f>SUM('Ҳисобу китоби индик. мақсаднок'!O68)</f>
        <v>0</v>
      </c>
      <c r="F60" s="78">
        <f>SUM('Ҳисобу китоби индик. мақсаднок'!S68)</f>
        <v>0</v>
      </c>
      <c r="G60" s="78">
        <f>SUM('Ҳисобу китоби индик. мақсаднок'!X68)</f>
        <v>0</v>
      </c>
      <c r="H60" s="78">
        <f>SUM('Ҳисобу китоби индик. мақсаднок'!E68)</f>
        <v>0</v>
      </c>
      <c r="I60" s="78">
        <f>SUM('Ҳисобу китоби индик. мақсаднок'!I68)</f>
        <v>0</v>
      </c>
      <c r="J60" s="78">
        <f>SUM('Ҳисобу китоби индик. мақсаднок'!N68)</f>
        <v>0</v>
      </c>
      <c r="K60" s="78">
        <f>SUM('Ҳисобу китоби индик. мақсаднок'!Y68)</f>
        <v>0</v>
      </c>
      <c r="L60" s="78">
        <f>SUM('Ҳисобу китоби индик. мақсаднок'!AC68)</f>
        <v>0</v>
      </c>
      <c r="M60" s="78">
        <f>SUM('Ҳисобу китоби индик. мақсаднок'!AH68)</f>
        <v>0</v>
      </c>
    </row>
    <row r="61" spans="1:13" ht="28.5" x14ac:dyDescent="0.25">
      <c r="A61" s="71"/>
      <c r="B61" s="71"/>
      <c r="C61" s="79" t="s">
        <v>701</v>
      </c>
      <c r="D61" s="109" t="s">
        <v>703</v>
      </c>
      <c r="E61" s="78">
        <f>SUM('Ҳисобу китоби индик. мақсаднок'!O69)</f>
        <v>0</v>
      </c>
      <c r="F61" s="78">
        <f>SUM('Ҳисобу китоби индик. мақсаднок'!S69)</f>
        <v>0</v>
      </c>
      <c r="G61" s="78">
        <f>SUM('Ҳисобу китоби индик. мақсаднок'!X69)</f>
        <v>0</v>
      </c>
      <c r="H61" s="78">
        <f>SUM('Ҳисобу китоби индик. мақсаднок'!E69)</f>
        <v>0</v>
      </c>
      <c r="I61" s="78">
        <f>SUM('Ҳисобу китоби индик. мақсаднок'!I69)</f>
        <v>0</v>
      </c>
      <c r="J61" s="78">
        <f>SUM('Ҳисобу китоби индик. мақсаднок'!N69)</f>
        <v>0</v>
      </c>
      <c r="K61" s="78">
        <f>SUM('Ҳисобу китоби индик. мақсаднок'!Y69)</f>
        <v>0</v>
      </c>
      <c r="L61" s="78">
        <f>SUM('Ҳисобу китоби индик. мақсаднок'!AC69)</f>
        <v>0</v>
      </c>
      <c r="M61" s="78">
        <f>SUM('Ҳисобу китоби индик. мақсаднок'!AH69)</f>
        <v>0</v>
      </c>
    </row>
    <row r="62" spans="1:13" x14ac:dyDescent="0.25">
      <c r="A62" s="71"/>
      <c r="B62" s="71"/>
      <c r="C62" s="79" t="s">
        <v>700</v>
      </c>
      <c r="D62" s="109" t="s">
        <v>703</v>
      </c>
      <c r="E62" s="78">
        <f>SUM('Ҳисобу китоби индик. мақсаднок'!O70)</f>
        <v>0</v>
      </c>
      <c r="F62" s="78">
        <f>SUM('Ҳисобу китоби индик. мақсаднок'!S70)</f>
        <v>0</v>
      </c>
      <c r="G62" s="78">
        <f>SUM('Ҳисобу китоби индик. мақсаднок'!X70)</f>
        <v>0</v>
      </c>
      <c r="H62" s="78">
        <f>SUM('Ҳисобу китоби индик. мақсаднок'!E70)</f>
        <v>0</v>
      </c>
      <c r="I62" s="78">
        <f>SUM('Ҳисобу китоби индик. мақсаднок'!I70)</f>
        <v>0</v>
      </c>
      <c r="J62" s="78">
        <f>SUM('Ҳисобу китоби индик. мақсаднок'!N70)</f>
        <v>0</v>
      </c>
      <c r="K62" s="78">
        <f>SUM('Ҳисобу китоби индик. мақсаднок'!Y70)</f>
        <v>0</v>
      </c>
      <c r="L62" s="78">
        <f>SUM('Ҳисобу китоби индик. мақсаднок'!AC70)</f>
        <v>0</v>
      </c>
      <c r="M62" s="78">
        <f>SUM('Ҳисобу китоби индик. мақсаднок'!AH70)</f>
        <v>0</v>
      </c>
    </row>
    <row r="63" spans="1:13" x14ac:dyDescent="0.25">
      <c r="A63" s="71"/>
      <c r="B63" s="178" t="s">
        <v>709</v>
      </c>
      <c r="C63" s="179"/>
      <c r="D63" s="179"/>
      <c r="E63" s="179"/>
      <c r="F63" s="179"/>
      <c r="G63" s="179"/>
      <c r="H63" s="179"/>
      <c r="I63" s="179"/>
      <c r="J63" s="179"/>
      <c r="K63" s="179"/>
      <c r="L63" s="179"/>
      <c r="M63" s="180"/>
    </row>
    <row r="64" spans="1:13" ht="28.5" x14ac:dyDescent="0.25">
      <c r="A64" s="71"/>
      <c r="B64" s="71"/>
      <c r="C64" s="79" t="s">
        <v>714</v>
      </c>
      <c r="D64" s="75" t="s">
        <v>705</v>
      </c>
      <c r="E64" s="112">
        <f>SUM('Ҳисобу китоби индик. мақсаднок'!O72)</f>
        <v>0</v>
      </c>
      <c r="F64" s="78">
        <f>SUM('Ҳисобу китоби индик. мақсаднок'!S72)</f>
        <v>0</v>
      </c>
      <c r="G64" s="78">
        <f>SUM('Ҳисобу китоби индик. мақсаднок'!X72)</f>
        <v>0</v>
      </c>
      <c r="H64" s="78">
        <f>SUM('Ҳисобу китоби индик. мақсаднок'!E72)</f>
        <v>0</v>
      </c>
      <c r="I64" s="78">
        <f>SUM('Ҳисобу китоби индик. мақсаднок'!I72)</f>
        <v>0</v>
      </c>
      <c r="J64" s="78">
        <f>SUM('Ҳисобу китоби индик. мақсаднок'!N72)</f>
        <v>0</v>
      </c>
      <c r="K64" s="78">
        <f>SUM('Ҳисобу китоби индик. мақсаднок'!Y72)</f>
        <v>0</v>
      </c>
      <c r="L64" s="78">
        <f>SUM('Ҳисобу китоби индик. мақсаднок'!AC72)</f>
        <v>0</v>
      </c>
      <c r="M64" s="78">
        <f>SUM('Ҳисобу китоби индик. мақсаднок'!AH72)</f>
        <v>0</v>
      </c>
    </row>
    <row r="65" spans="1:13" ht="28.5" x14ac:dyDescent="0.25">
      <c r="A65" s="71"/>
      <c r="B65" s="71"/>
      <c r="C65" s="79" t="s">
        <v>704</v>
      </c>
      <c r="D65" s="109" t="s">
        <v>629</v>
      </c>
      <c r="E65" s="112">
        <f>SUM('Ҳисобу китоби индик. мақсаднок'!O73)</f>
        <v>0</v>
      </c>
      <c r="F65" s="78">
        <f>SUM('Ҳисобу китоби индик. мақсаднок'!S73)</f>
        <v>0</v>
      </c>
      <c r="G65" s="78">
        <f>SUM('Ҳисобу китоби индик. мақсаднок'!X73)</f>
        <v>0</v>
      </c>
      <c r="H65" s="78">
        <f>SUM('Ҳисобу китоби индик. мақсаднок'!E73)</f>
        <v>0</v>
      </c>
      <c r="I65" s="78">
        <f>SUM('Ҳисобу китоби индик. мақсаднок'!I73)</f>
        <v>0</v>
      </c>
      <c r="J65" s="78">
        <f>SUM('Ҳисобу китоби индик. мақсаднок'!N73)</f>
        <v>0</v>
      </c>
      <c r="K65" s="78">
        <f>SUM('Ҳисобу китоби индик. мақсаднок'!Y73)</f>
        <v>0</v>
      </c>
      <c r="L65" s="78">
        <f>SUM('Ҳисобу китоби индик. мақсаднок'!AC73)</f>
        <v>0</v>
      </c>
      <c r="M65" s="78">
        <f>SUM('Ҳисобу китоби индик. мақсаднок'!AH73)</f>
        <v>0</v>
      </c>
    </row>
    <row r="66" spans="1:13" ht="99.75" x14ac:dyDescent="0.25">
      <c r="A66" s="21"/>
      <c r="B66" s="21"/>
      <c r="C66" s="72" t="s">
        <v>710</v>
      </c>
      <c r="D66" s="75" t="s">
        <v>711</v>
      </c>
      <c r="E66" s="112">
        <f>SUM('Ҳисобу китоби индик. мақсаднок'!O74)</f>
        <v>0</v>
      </c>
      <c r="F66" s="78">
        <f>SUM('Ҳисобу китоби индик. мақсаднок'!S74)</f>
        <v>0</v>
      </c>
      <c r="G66" s="78">
        <f>SUM('Ҳисобу китоби индик. мақсаднок'!X74)</f>
        <v>0</v>
      </c>
      <c r="H66" s="78">
        <f>SUM('Ҳисобу китоби индик. мақсаднок'!E74)</f>
        <v>0</v>
      </c>
      <c r="I66" s="78">
        <f>SUM('Ҳисобу китоби индик. мақсаднок'!I74)</f>
        <v>0</v>
      </c>
      <c r="J66" s="78">
        <f>SUM('Ҳисобу китоби индик. мақсаднок'!N74)</f>
        <v>0</v>
      </c>
      <c r="K66" s="78">
        <f>SUM('Ҳисобу китоби индик. мақсаднок'!Y74)</f>
        <v>0</v>
      </c>
      <c r="L66" s="78">
        <f>SUM('Ҳисобу китоби индик. мақсаднок'!AC74)</f>
        <v>0</v>
      </c>
      <c r="M66" s="78">
        <f>SUM('Ҳисобу китоби индик. мақсаднок'!AH74)</f>
        <v>0</v>
      </c>
    </row>
    <row r="67" spans="1:13" x14ac:dyDescent="0.25">
      <c r="A67" s="21"/>
      <c r="B67" s="21"/>
      <c r="C67" s="71" t="s">
        <v>712</v>
      </c>
      <c r="D67" s="76" t="s">
        <v>629</v>
      </c>
      <c r="E67" s="112">
        <f>SUM('Ҳисобу китоби индик. мақсаднок'!O75)</f>
        <v>0</v>
      </c>
      <c r="F67" s="78">
        <f>SUM('Ҳисобу китоби индик. мақсаднок'!S75)</f>
        <v>0</v>
      </c>
      <c r="G67" s="78">
        <f>SUM('Ҳисобу китоби индик. мақсаднок'!X75)</f>
        <v>0</v>
      </c>
      <c r="H67" s="78">
        <f>SUM('Ҳисобу китоби индик. мақсаднок'!E75)</f>
        <v>0</v>
      </c>
      <c r="I67" s="78">
        <f>SUM('Ҳисобу китоби индик. мақсаднок'!I75)</f>
        <v>0</v>
      </c>
      <c r="J67" s="78">
        <f>SUM('Ҳисобу китоби индик. мақсаднок'!N75)</f>
        <v>0</v>
      </c>
      <c r="K67" s="78">
        <f>SUM('Ҳисобу китоби индик. мақсаднок'!Y75)</f>
        <v>0</v>
      </c>
      <c r="L67" s="78">
        <f>SUM('Ҳисобу китоби индик. мақсаднок'!AC75)</f>
        <v>0</v>
      </c>
      <c r="M67" s="78">
        <f>SUM('Ҳисобу китоби индик. мақсаднок'!AH75)</f>
        <v>0</v>
      </c>
    </row>
    <row r="68" spans="1:13" x14ac:dyDescent="0.25">
      <c r="A68" s="21"/>
      <c r="B68" s="21"/>
      <c r="C68" s="107" t="s">
        <v>713</v>
      </c>
      <c r="D68" s="76" t="s">
        <v>629</v>
      </c>
      <c r="E68" s="112">
        <f>SUM('Ҳисобу китоби индик. мақсаднок'!O76)</f>
        <v>0</v>
      </c>
      <c r="F68" s="78">
        <f>SUM('Ҳисобу китоби индик. мақсаднок'!S76)</f>
        <v>0</v>
      </c>
      <c r="G68" s="78">
        <f>SUM('Ҳисобу китоби индик. мақсаднок'!X76)</f>
        <v>0</v>
      </c>
      <c r="H68" s="78">
        <f>SUM('Ҳисобу китоби индик. мақсаднок'!E76)</f>
        <v>0</v>
      </c>
      <c r="I68" s="78">
        <f>SUM('Ҳисобу китоби индик. мақсаднок'!I76)</f>
        <v>0</v>
      </c>
      <c r="J68" s="78">
        <f>SUM('Ҳисобу китоби индик. мақсаднок'!N76)</f>
        <v>0</v>
      </c>
      <c r="K68" s="78">
        <f>SUM('Ҳисобу китоби индик. мақсаднок'!Y76)</f>
        <v>0</v>
      </c>
      <c r="L68" s="78">
        <f>SUM('Ҳисобу китоби индик. мақсаднок'!AC76)</f>
        <v>0</v>
      </c>
      <c r="M68" s="78">
        <f>SUM('Ҳисобу китоби индик. мақсаднок'!AH76)</f>
        <v>0</v>
      </c>
    </row>
    <row r="69" spans="1:13" x14ac:dyDescent="0.25">
      <c r="A69" s="21"/>
      <c r="B69" s="178" t="s">
        <v>729</v>
      </c>
      <c r="C69" s="179"/>
      <c r="D69" s="179"/>
      <c r="E69" s="179"/>
      <c r="F69" s="179"/>
      <c r="G69" s="179"/>
      <c r="H69" s="179"/>
      <c r="I69" s="179"/>
      <c r="J69" s="179"/>
      <c r="K69" s="179"/>
      <c r="L69" s="179"/>
      <c r="M69" s="180"/>
    </row>
    <row r="70" spans="1:13" x14ac:dyDescent="0.25">
      <c r="A70" s="21"/>
      <c r="B70" s="21"/>
      <c r="C70" s="71" t="s">
        <v>715</v>
      </c>
      <c r="D70" s="76" t="s">
        <v>703</v>
      </c>
      <c r="E70" s="78">
        <f>SUM('Ҳисобу китоби индик. мақсаднок'!O78)</f>
        <v>37.200000000000003</v>
      </c>
      <c r="F70" s="78">
        <f>SUM('Ҳисобу китоби индик. мақсаднок'!S78)</f>
        <v>0</v>
      </c>
      <c r="G70" s="78">
        <f>SUM('Ҳисобу китоби индик. мақсаднок'!X78)</f>
        <v>0</v>
      </c>
      <c r="H70" s="78">
        <f>SUM('Ҳисобу китоби индик. мақсаднок'!E78)</f>
        <v>37.200000000000003</v>
      </c>
      <c r="I70" s="78">
        <f>SUM('Ҳисобу китоби индик. мақсаднок'!I78)</f>
        <v>0</v>
      </c>
      <c r="J70" s="78">
        <f>SUM('Ҳисобу китоби индик. мақсаднок'!N78)</f>
        <v>0</v>
      </c>
      <c r="K70" s="78">
        <f>SUM('Ҳисобу китоби индик. мақсаднок'!Y78)</f>
        <v>37.200000000000003</v>
      </c>
      <c r="L70" s="78">
        <f>SUM('Ҳисобу китоби индик. мақсаднок'!AC78)</f>
        <v>0</v>
      </c>
      <c r="M70" s="78">
        <f>SUM('Ҳисобу китоби индик. мақсаднок'!AH78)</f>
        <v>0</v>
      </c>
    </row>
    <row r="71" spans="1:13" x14ac:dyDescent="0.25">
      <c r="A71" s="21"/>
      <c r="B71" s="21"/>
      <c r="C71" s="71" t="s">
        <v>716</v>
      </c>
      <c r="D71" s="76" t="s">
        <v>717</v>
      </c>
      <c r="E71" s="78">
        <f>SUM('Ҳисобу китоби индик. мақсаднок'!O79)</f>
        <v>0</v>
      </c>
      <c r="F71" s="78">
        <f>SUM('Ҳисобу китоби индик. мақсаднок'!S79)</f>
        <v>0</v>
      </c>
      <c r="G71" s="78">
        <f>SUM('Ҳисобу китоби индик. мақсаднок'!X79)</f>
        <v>0</v>
      </c>
      <c r="H71" s="78">
        <f>SUM('Ҳисобу китоби индик. мақсаднок'!E79)</f>
        <v>0</v>
      </c>
      <c r="I71" s="78">
        <f>SUM('Ҳисобу китоби индик. мақсаднок'!I79)</f>
        <v>0</v>
      </c>
      <c r="J71" s="78">
        <f>SUM('Ҳисобу китоби индик. мақсаднок'!N79)</f>
        <v>0</v>
      </c>
      <c r="K71" s="78">
        <f>SUM('Ҳисобу китоби индик. мақсаднок'!Y79)</f>
        <v>0</v>
      </c>
      <c r="L71" s="78">
        <f>SUM('Ҳисобу китоби индик. мақсаднок'!AC79)</f>
        <v>0</v>
      </c>
      <c r="M71" s="78">
        <f>SUM('Ҳисобу китоби индик. мақсаднок'!AH79)</f>
        <v>0</v>
      </c>
    </row>
    <row r="72" spans="1:13" ht="28.5" x14ac:dyDescent="0.25">
      <c r="A72" s="21"/>
      <c r="B72" s="21"/>
      <c r="C72" s="79" t="s">
        <v>727</v>
      </c>
      <c r="D72" s="75" t="s">
        <v>718</v>
      </c>
      <c r="E72" s="78">
        <f>SUM('Ҳисобу китоби индик. мақсаднок'!O80)</f>
        <v>0</v>
      </c>
      <c r="F72" s="78">
        <f>SUM('Ҳисобу китоби индик. мақсаднок'!S80)</f>
        <v>0</v>
      </c>
      <c r="G72" s="78">
        <f>SUM('Ҳисобу китоби индик. мақсаднок'!X80)</f>
        <v>0</v>
      </c>
      <c r="H72" s="78">
        <f>SUM('Ҳисобу китоби индик. мақсаднок'!E80)</f>
        <v>0</v>
      </c>
      <c r="I72" s="78">
        <f>SUM('Ҳисобу китоби индик. мақсаднок'!I80)</f>
        <v>0</v>
      </c>
      <c r="J72" s="78">
        <f>SUM('Ҳисобу китоби индик. мақсаднок'!N80)</f>
        <v>0</v>
      </c>
      <c r="K72" s="78">
        <f>SUM('Ҳисобу китоби индик. мақсаднок'!Y80)</f>
        <v>0</v>
      </c>
      <c r="L72" s="78">
        <f>SUM('Ҳисобу китоби индик. мақсаднок'!AC80)</f>
        <v>0</v>
      </c>
      <c r="M72" s="78">
        <f>SUM('Ҳисобу китоби индик. мақсаднок'!AH80)</f>
        <v>0</v>
      </c>
    </row>
    <row r="73" spans="1:13" ht="28.5" x14ac:dyDescent="0.25">
      <c r="A73" s="21"/>
      <c r="B73" s="21"/>
      <c r="C73" s="79" t="s">
        <v>726</v>
      </c>
      <c r="D73" s="75" t="s">
        <v>629</v>
      </c>
      <c r="E73" s="78">
        <f>SUM('Ҳисобу китоби индик. мақсаднок'!O81)</f>
        <v>0</v>
      </c>
      <c r="F73" s="78">
        <f>SUM('Ҳисобу китоби индик. мақсаднок'!S81)</f>
        <v>0</v>
      </c>
      <c r="G73" s="78">
        <f>SUM('Ҳисобу китоби индик. мақсаднок'!X81)</f>
        <v>0</v>
      </c>
      <c r="H73" s="78">
        <f>SUM('Ҳисобу китоби индик. мақсаднок'!E81)</f>
        <v>0</v>
      </c>
      <c r="I73" s="78">
        <f>SUM('Ҳисобу китоби индик. мақсаднок'!I81)</f>
        <v>0</v>
      </c>
      <c r="J73" s="78">
        <f>SUM('Ҳисобу китоби индик. мақсаднок'!N81)</f>
        <v>0</v>
      </c>
      <c r="K73" s="78">
        <f>SUM('Ҳисобу китоби индик. мақсаднок'!Y81)</f>
        <v>0</v>
      </c>
      <c r="L73" s="78">
        <f>SUM('Ҳисобу китоби индик. мақсаднок'!AC81)</f>
        <v>0</v>
      </c>
      <c r="M73" s="78">
        <f>SUM('Ҳисобу китоби индик. мақсаднок'!AH81)</f>
        <v>0</v>
      </c>
    </row>
    <row r="74" spans="1:13" ht="28.5" x14ac:dyDescent="0.25">
      <c r="A74" s="21"/>
      <c r="B74" s="21"/>
      <c r="C74" s="79" t="s">
        <v>719</v>
      </c>
      <c r="D74" s="75" t="s">
        <v>718</v>
      </c>
      <c r="E74" s="78">
        <f>SUM('Ҳисобу китоби индик. мақсаднок'!O82)</f>
        <v>0</v>
      </c>
      <c r="F74" s="78">
        <f>SUM('Ҳисобу китоби индик. мақсаднок'!S82)</f>
        <v>0</v>
      </c>
      <c r="G74" s="78">
        <f>SUM('Ҳисобу китоби индик. мақсаднок'!X82)</f>
        <v>0</v>
      </c>
      <c r="H74" s="78">
        <f>SUM('Ҳисобу китоби индик. мақсаднок'!E82)</f>
        <v>0</v>
      </c>
      <c r="I74" s="78">
        <f>SUM('Ҳисобу китоби индик. мақсаднок'!I82)</f>
        <v>0</v>
      </c>
      <c r="J74" s="78">
        <f>SUM('Ҳисобу китоби индик. мақсаднок'!N82)</f>
        <v>0</v>
      </c>
      <c r="K74" s="78">
        <f>SUM('Ҳисобу китоби индик. мақсаднок'!Y82)</f>
        <v>0</v>
      </c>
      <c r="L74" s="78">
        <f>SUM('Ҳисобу китоби индик. мақсаднок'!AC82)</f>
        <v>0</v>
      </c>
      <c r="M74" s="78">
        <f>SUM('Ҳисобу китоби индик. мақсаднок'!AH82)</f>
        <v>0</v>
      </c>
    </row>
    <row r="75" spans="1:13" ht="28.5" x14ac:dyDescent="0.25">
      <c r="A75" s="21"/>
      <c r="B75" s="21"/>
      <c r="C75" s="79" t="s">
        <v>725</v>
      </c>
      <c r="D75" s="75" t="s">
        <v>629</v>
      </c>
      <c r="E75" s="78">
        <f>SUM('Ҳисобу китоби индик. мақсаднок'!O83)</f>
        <v>0</v>
      </c>
      <c r="F75" s="78">
        <f>SUM('Ҳисобу китоби индик. мақсаднок'!S83)</f>
        <v>0</v>
      </c>
      <c r="G75" s="78">
        <f>SUM('Ҳисобу китоби индик. мақсаднок'!X83)</f>
        <v>0</v>
      </c>
      <c r="H75" s="78">
        <f>SUM('Ҳисобу китоби индик. мақсаднок'!E83)</f>
        <v>0</v>
      </c>
      <c r="I75" s="78">
        <f>SUM('Ҳисобу китоби индик. мақсаднок'!I83)</f>
        <v>0</v>
      </c>
      <c r="J75" s="78">
        <f>SUM('Ҳисобу китоби индик. мақсаднок'!N83)</f>
        <v>0</v>
      </c>
      <c r="K75" s="78">
        <f>SUM('Ҳисобу китоби индик. мақсаднок'!Y83)</f>
        <v>0</v>
      </c>
      <c r="L75" s="78">
        <f>SUM('Ҳисобу китоби индик. мақсаднок'!AC83)</f>
        <v>0</v>
      </c>
      <c r="M75" s="78">
        <f>SUM('Ҳисобу китоби индик. мақсаднок'!AH83)</f>
        <v>0</v>
      </c>
    </row>
    <row r="76" spans="1:13" ht="33.75" customHeight="1" x14ac:dyDescent="0.25">
      <c r="A76" s="21"/>
      <c r="B76" s="21"/>
      <c r="C76" s="79" t="s">
        <v>720</v>
      </c>
      <c r="D76" s="75" t="s">
        <v>728</v>
      </c>
      <c r="E76" s="78">
        <f>SUM('Ҳисобу китоби индик. мақсаднок'!O84)</f>
        <v>0</v>
      </c>
      <c r="F76" s="78">
        <f>SUM('Ҳисобу китоби индик. мақсаднок'!S84)</f>
        <v>0</v>
      </c>
      <c r="G76" s="78">
        <f>SUM('Ҳисобу китоби индик. мақсаднок'!X84)</f>
        <v>0</v>
      </c>
      <c r="H76" s="78">
        <f>SUM('Ҳисобу китоби индик. мақсаднок'!E84)</f>
        <v>0</v>
      </c>
      <c r="I76" s="78">
        <f>SUM('Ҳисобу китоби индик. мақсаднок'!I84)</f>
        <v>0</v>
      </c>
      <c r="J76" s="78">
        <f>SUM('Ҳисобу китоби индик. мақсаднок'!N84)</f>
        <v>0</v>
      </c>
      <c r="K76" s="78">
        <f>SUM('Ҳисобу китоби индик. мақсаднок'!Y84)</f>
        <v>0</v>
      </c>
      <c r="L76" s="78">
        <f>SUM('Ҳисобу китоби индик. мақсаднок'!AC84)</f>
        <v>0</v>
      </c>
      <c r="M76" s="78">
        <f>SUM('Ҳисобу китоби индик. мақсаднок'!AH84)</f>
        <v>0</v>
      </c>
    </row>
    <row r="77" spans="1:13" ht="42.75" x14ac:dyDescent="0.25">
      <c r="A77" s="21"/>
      <c r="B77" s="21"/>
      <c r="C77" s="79" t="s">
        <v>722</v>
      </c>
      <c r="D77" s="75" t="s">
        <v>629</v>
      </c>
      <c r="E77" s="78">
        <f>SUM('Ҳисобу китоби индик. мақсаднок'!O85)</f>
        <v>0</v>
      </c>
      <c r="F77" s="78">
        <f>SUM('Ҳисобу китоби индик. мақсаднок'!S85)</f>
        <v>0</v>
      </c>
      <c r="G77" s="78">
        <f>SUM('Ҳисобу китоби индик. мақсаднок'!X85)</f>
        <v>0</v>
      </c>
      <c r="H77" s="78">
        <f>SUM('Ҳисобу китоби индик. мақсаднок'!E85)</f>
        <v>0</v>
      </c>
      <c r="I77" s="78">
        <f>SUM('Ҳисобу китоби индик. мақсаднок'!I85)</f>
        <v>0</v>
      </c>
      <c r="J77" s="78">
        <f>SUM('Ҳисобу китоби индик. мақсаднок'!N85)</f>
        <v>0</v>
      </c>
      <c r="K77" s="78">
        <f>SUM('Ҳисобу китоби индик. мақсаднок'!Y85)</f>
        <v>0</v>
      </c>
      <c r="L77" s="78">
        <f>SUM('Ҳисобу китоби индик. мақсаднок'!AC85)</f>
        <v>0</v>
      </c>
      <c r="M77" s="78">
        <f>SUM('Ҳисобу китоби индик. мақсаднок'!AH85)</f>
        <v>0</v>
      </c>
    </row>
    <row r="78" spans="1:13" ht="28.5" x14ac:dyDescent="0.25">
      <c r="A78" s="21"/>
      <c r="B78" s="21"/>
      <c r="C78" s="79" t="s">
        <v>723</v>
      </c>
      <c r="D78" s="75" t="s">
        <v>629</v>
      </c>
      <c r="E78" s="78">
        <f>SUM('Ҳисобу китоби индик. мақсаднок'!O86)</f>
        <v>0</v>
      </c>
      <c r="F78" s="78">
        <f>SUM('Ҳисобу китоби индик. мақсаднок'!S86)</f>
        <v>0</v>
      </c>
      <c r="G78" s="78">
        <f>SUM('Ҳисобу китоби индик. мақсаднок'!X86)</f>
        <v>0</v>
      </c>
      <c r="H78" s="78">
        <f>SUM('Ҳисобу китоби индик. мақсаднок'!E86)</f>
        <v>0</v>
      </c>
      <c r="I78" s="78">
        <f>SUM('Ҳисобу китоби индик. мақсаднок'!I86)</f>
        <v>0</v>
      </c>
      <c r="J78" s="78">
        <f>SUM('Ҳисобу китоби индик. мақсаднок'!N86)</f>
        <v>0</v>
      </c>
      <c r="K78" s="78">
        <f>SUM('Ҳисобу китоби индик. мақсаднок'!Y86)</f>
        <v>0</v>
      </c>
      <c r="L78" s="78">
        <f>SUM('Ҳисобу китоби индик. мақсаднок'!AC86)</f>
        <v>0</v>
      </c>
      <c r="M78" s="78">
        <f>SUM('Ҳисобу китоби индик. мақсаднок'!AH86)</f>
        <v>0</v>
      </c>
    </row>
    <row r="79" spans="1:13" ht="28.5" x14ac:dyDescent="0.25">
      <c r="A79" s="21"/>
      <c r="B79" s="21"/>
      <c r="C79" s="79" t="s">
        <v>724</v>
      </c>
      <c r="D79" s="75" t="s">
        <v>721</v>
      </c>
      <c r="E79" s="78">
        <f>SUM('Ҳисобу китоби индик. мақсаднок'!O87)</f>
        <v>0</v>
      </c>
      <c r="F79" s="78">
        <f>SUM('Ҳисобу китоби индик. мақсаднок'!S87)</f>
        <v>0</v>
      </c>
      <c r="G79" s="78">
        <f>SUM('Ҳисобу китоби индик. мақсаднок'!X87)</f>
        <v>0</v>
      </c>
      <c r="H79" s="78">
        <f>SUM('Ҳисобу китоби индик. мақсаднок'!E87)</f>
        <v>0</v>
      </c>
      <c r="I79" s="78">
        <f>SUM('Ҳисобу китоби индик. мақсаднок'!I87)</f>
        <v>0</v>
      </c>
      <c r="J79" s="78">
        <f>SUM('Ҳисобу китоби индик. мақсаднок'!N87)</f>
        <v>0</v>
      </c>
      <c r="K79" s="78">
        <f>SUM('Ҳисобу китоби индик. мақсаднок'!Y87)</f>
        <v>0</v>
      </c>
      <c r="L79" s="78">
        <f>SUM('Ҳисобу китоби индик. мақсаднок'!AC87)</f>
        <v>0</v>
      </c>
      <c r="M79" s="78">
        <f>SUM('Ҳисобу китоби индик. мақсаднок'!AH87)</f>
        <v>0</v>
      </c>
    </row>
    <row r="80" spans="1:13" ht="57" x14ac:dyDescent="0.25">
      <c r="A80" s="21"/>
      <c r="B80" s="21"/>
      <c r="C80" s="79" t="s">
        <v>730</v>
      </c>
      <c r="D80" s="75" t="s">
        <v>731</v>
      </c>
      <c r="E80" s="78">
        <f>SUM('Ҳисобу китоби индик. мақсаднок'!O88)</f>
        <v>0</v>
      </c>
      <c r="F80" s="78">
        <f>SUM('Ҳисобу китоби индик. мақсаднок'!S88)</f>
        <v>0</v>
      </c>
      <c r="G80" s="78">
        <f>SUM('Ҳисобу китоби индик. мақсаднок'!X88)</f>
        <v>0</v>
      </c>
      <c r="H80" s="78">
        <f>SUM('Ҳисобу китоби индик. мақсаднок'!E88)</f>
        <v>0</v>
      </c>
      <c r="I80" s="78">
        <f>SUM('Ҳисобу китоби индик. мақсаднок'!I88)</f>
        <v>0</v>
      </c>
      <c r="J80" s="78">
        <f>SUM('Ҳисобу китоби индик. мақсаднок'!N88)</f>
        <v>0</v>
      </c>
      <c r="K80" s="78">
        <f>SUM('Ҳисобу китоби индик. мақсаднок'!Y88)</f>
        <v>0</v>
      </c>
      <c r="L80" s="78">
        <f>SUM('Ҳисобу китоби индик. мақсаднок'!AC88)</f>
        <v>0</v>
      </c>
      <c r="M80" s="78">
        <f>SUM('Ҳисобу китоби индик. мақсаднок'!AH88)</f>
        <v>0</v>
      </c>
    </row>
    <row r="81" spans="1:13" x14ac:dyDescent="0.25">
      <c r="A81" s="21"/>
      <c r="B81" s="21"/>
      <c r="C81" s="79" t="s">
        <v>732</v>
      </c>
      <c r="D81" s="75" t="s">
        <v>629</v>
      </c>
      <c r="E81" s="78">
        <f>SUM('Ҳисобу китоби индик. мақсаднок'!O89)</f>
        <v>0</v>
      </c>
      <c r="F81" s="78">
        <f>SUM('Ҳисобу китоби индик. мақсаднок'!S89)</f>
        <v>0</v>
      </c>
      <c r="G81" s="78">
        <f>SUM('Ҳисобу китоби индик. мақсаднок'!X89)</f>
        <v>0</v>
      </c>
      <c r="H81" s="78">
        <f>SUM('Ҳисобу китоби индик. мақсаднок'!E89)</f>
        <v>0</v>
      </c>
      <c r="I81" s="78">
        <f>SUM('Ҳисобу китоби индик. мақсаднок'!I89)</f>
        <v>0</v>
      </c>
      <c r="J81" s="78">
        <f>SUM('Ҳисобу китоби индик. мақсаднок'!N89)</f>
        <v>0</v>
      </c>
      <c r="K81" s="78">
        <f>SUM('Ҳисобу китоби индик. мақсаднок'!Y89)</f>
        <v>0</v>
      </c>
      <c r="L81" s="78">
        <f>SUM('Ҳисобу китоби индик. мақсаднок'!AC89)</f>
        <v>0</v>
      </c>
      <c r="M81" s="78">
        <f>SUM('Ҳисобу китоби индик. мақсаднок'!AH89)</f>
        <v>0</v>
      </c>
    </row>
    <row r="82" spans="1:13" ht="71.25" x14ac:dyDescent="0.25">
      <c r="A82" s="21"/>
      <c r="B82" s="21"/>
      <c r="C82" s="79" t="s">
        <v>733</v>
      </c>
      <c r="D82" s="75" t="s">
        <v>734</v>
      </c>
      <c r="E82" s="78">
        <f>SUM('Ҳисобу китоби индик. мақсаднок'!O90)</f>
        <v>0</v>
      </c>
      <c r="F82" s="78">
        <f>SUM('Ҳисобу китоби индик. мақсаднок'!S90)</f>
        <v>0</v>
      </c>
      <c r="G82" s="78">
        <f>SUM('Ҳисобу китоби индик. мақсаднок'!X90)</f>
        <v>0</v>
      </c>
      <c r="H82" s="78">
        <f>SUM('Ҳисобу китоби индик. мақсаднок'!E90)</f>
        <v>0</v>
      </c>
      <c r="I82" s="78">
        <f>SUM('Ҳисобу китоби индик. мақсаднок'!I90)</f>
        <v>0</v>
      </c>
      <c r="J82" s="78">
        <f>SUM('Ҳисобу китоби индик. мақсаднок'!N90)</f>
        <v>0</v>
      </c>
      <c r="K82" s="78">
        <f>SUM('Ҳисобу китоби индик. мақсаднок'!Y90)</f>
        <v>0</v>
      </c>
      <c r="L82" s="78">
        <f>SUM('Ҳисобу китоби индик. мақсаднок'!AC90)</f>
        <v>0</v>
      </c>
      <c r="M82" s="78">
        <f>SUM('Ҳисобу китоби индик. мақсаднок'!AH90)</f>
        <v>0</v>
      </c>
    </row>
    <row r="83" spans="1:13" ht="28.5" x14ac:dyDescent="0.25">
      <c r="A83" s="21"/>
      <c r="B83" s="21"/>
      <c r="C83" s="79" t="s">
        <v>735</v>
      </c>
      <c r="D83" s="75" t="s">
        <v>718</v>
      </c>
      <c r="E83" s="78">
        <f>SUM('Ҳисобу китоби индик. мақсаднок'!O91)</f>
        <v>0</v>
      </c>
      <c r="F83" s="78">
        <f>SUM('Ҳисобу китоби индик. мақсаднок'!S91)</f>
        <v>0</v>
      </c>
      <c r="G83" s="78">
        <f>SUM('Ҳисобу китоби индик. мақсаднок'!X91)</f>
        <v>0</v>
      </c>
      <c r="H83" s="78">
        <f>SUM('Ҳисобу китоби индик. мақсаднок'!E91)</f>
        <v>0</v>
      </c>
      <c r="I83" s="78">
        <f>SUM('Ҳисобу китоби индик. мақсаднок'!I91)</f>
        <v>0</v>
      </c>
      <c r="J83" s="78">
        <f>SUM('Ҳисобу китоби индик. мақсаднок'!N91)</f>
        <v>0</v>
      </c>
      <c r="K83" s="78">
        <f>SUM('Ҳисобу китоби индик. мақсаднок'!Y91)</f>
        <v>0</v>
      </c>
      <c r="L83" s="78">
        <f>SUM('Ҳисобу китоби индик. мақсаднок'!AC91)</f>
        <v>0</v>
      </c>
      <c r="M83" s="78">
        <f>SUM('Ҳисобу китоби индик. мақсаднок'!AH91)</f>
        <v>0</v>
      </c>
    </row>
    <row r="84" spans="1:13" ht="42.75" x14ac:dyDescent="0.25">
      <c r="A84" s="21"/>
      <c r="B84" s="21"/>
      <c r="C84" s="79" t="s">
        <v>737</v>
      </c>
      <c r="D84" s="75" t="s">
        <v>721</v>
      </c>
      <c r="E84" s="78">
        <f>SUM('Ҳисобу китоби индик. мақсаднок'!O92)</f>
        <v>0</v>
      </c>
      <c r="F84" s="78">
        <f>SUM('Ҳисобу китоби индик. мақсаднок'!S92)</f>
        <v>0</v>
      </c>
      <c r="G84" s="78">
        <f>SUM('Ҳисобу китоби индик. мақсаднок'!X92)</f>
        <v>0</v>
      </c>
      <c r="H84" s="78">
        <f>SUM('Ҳисобу китоби индик. мақсаднок'!E92)</f>
        <v>0</v>
      </c>
      <c r="I84" s="78">
        <f>SUM('Ҳисобу китоби индик. мақсаднок'!I92)</f>
        <v>0</v>
      </c>
      <c r="J84" s="78">
        <f>SUM('Ҳисобу китоби индик. мақсаднок'!N92)</f>
        <v>0</v>
      </c>
      <c r="K84" s="78">
        <f>SUM('Ҳисобу китоби индик. мақсаднок'!Y92)</f>
        <v>0</v>
      </c>
      <c r="L84" s="78">
        <f>SUM('Ҳисобу китоби индик. мақсаднок'!AC92)</f>
        <v>0</v>
      </c>
      <c r="M84" s="78">
        <f>SUM('Ҳисобу китоби индик. мақсаднок'!AH92)</f>
        <v>0</v>
      </c>
    </row>
    <row r="85" spans="1:13" ht="28.5" x14ac:dyDescent="0.25">
      <c r="A85" s="21"/>
      <c r="B85" s="21"/>
      <c r="C85" s="79" t="s">
        <v>736</v>
      </c>
      <c r="D85" s="75" t="s">
        <v>629</v>
      </c>
      <c r="E85" s="78">
        <f>SUM('Ҳисобу китоби индик. мақсаднок'!O93)</f>
        <v>0</v>
      </c>
      <c r="F85" s="78">
        <f>SUM('Ҳисобу китоби индик. мақсаднок'!S93)</f>
        <v>0</v>
      </c>
      <c r="G85" s="78">
        <f>SUM('Ҳисобу китоби индик. мақсаднок'!X93)</f>
        <v>0</v>
      </c>
      <c r="H85" s="78">
        <f>SUM('Ҳисобу китоби индик. мақсаднок'!E93)</f>
        <v>0</v>
      </c>
      <c r="I85" s="78">
        <f>SUM('Ҳисобу китоби индик. мақсаднок'!I93)</f>
        <v>0</v>
      </c>
      <c r="J85" s="78">
        <f>SUM('Ҳисобу китоби индик. мақсаднок'!N93)</f>
        <v>0</v>
      </c>
      <c r="K85" s="78">
        <f>SUM('Ҳисобу китоби индик. мақсаднок'!Y93)</f>
        <v>0</v>
      </c>
      <c r="L85" s="78">
        <f>SUM('Ҳисобу китоби индик. мақсаднок'!AC93)</f>
        <v>0</v>
      </c>
      <c r="M85" s="78">
        <f>SUM('Ҳисобу китоби индик. мақсаднок'!AH93)</f>
        <v>0</v>
      </c>
    </row>
    <row r="86" spans="1:13" x14ac:dyDescent="0.25">
      <c r="A86" s="21"/>
      <c r="B86" s="21"/>
      <c r="C86" s="79" t="s">
        <v>738</v>
      </c>
      <c r="D86" s="75" t="s">
        <v>629</v>
      </c>
      <c r="E86" s="78">
        <f>SUM('Ҳисобу китоби индик. мақсаднок'!O94)</f>
        <v>0</v>
      </c>
      <c r="F86" s="78">
        <f>SUM('Ҳисобу китоби индик. мақсаднок'!S94)</f>
        <v>0</v>
      </c>
      <c r="G86" s="78">
        <f>SUM('Ҳисобу китоби индик. мақсаднок'!X94)</f>
        <v>0</v>
      </c>
      <c r="H86" s="78">
        <f>SUM('Ҳисобу китоби индик. мақсаднок'!E94)</f>
        <v>0</v>
      </c>
      <c r="I86" s="78">
        <f>SUM('Ҳисобу китоби индик. мақсаднок'!I94)</f>
        <v>0</v>
      </c>
      <c r="J86" s="78">
        <f>SUM('Ҳисобу китоби индик. мақсаднок'!N94)</f>
        <v>0</v>
      </c>
      <c r="K86" s="78">
        <f>SUM('Ҳисобу китоби индик. мақсаднок'!Y94)</f>
        <v>0</v>
      </c>
      <c r="L86" s="78">
        <f>SUM('Ҳисобу китоби индик. мақсаднок'!AC94)</f>
        <v>0</v>
      </c>
      <c r="M86" s="78">
        <f>SUM('Ҳисобу китоби индик. мақсаднок'!AH94)</f>
        <v>0</v>
      </c>
    </row>
    <row r="87" spans="1:13" x14ac:dyDescent="0.25">
      <c r="A87" s="21"/>
      <c r="B87" s="178" t="s">
        <v>739</v>
      </c>
      <c r="C87" s="179"/>
      <c r="D87" s="179"/>
      <c r="E87" s="179"/>
      <c r="F87" s="179"/>
      <c r="G87" s="179"/>
      <c r="H87" s="179"/>
      <c r="I87" s="179"/>
      <c r="J87" s="179"/>
      <c r="K87" s="179"/>
      <c r="L87" s="179"/>
      <c r="M87" s="180"/>
    </row>
    <row r="88" spans="1:13" ht="28.5" x14ac:dyDescent="0.25">
      <c r="A88" s="21"/>
      <c r="B88" s="21"/>
      <c r="C88" s="79" t="s">
        <v>740</v>
      </c>
      <c r="D88" s="75" t="s">
        <v>721</v>
      </c>
      <c r="E88" s="75"/>
      <c r="F88" s="75"/>
      <c r="G88" s="75"/>
      <c r="H88" s="21"/>
      <c r="I88" s="21"/>
      <c r="J88" s="21"/>
      <c r="K88" s="21"/>
      <c r="L88" s="21"/>
      <c r="M88" s="21"/>
    </row>
    <row r="89" spans="1:13" ht="57" x14ac:dyDescent="0.25">
      <c r="A89" s="21"/>
      <c r="B89" s="21"/>
      <c r="C89" s="79" t="s">
        <v>741</v>
      </c>
      <c r="D89" s="75" t="s">
        <v>629</v>
      </c>
      <c r="E89" s="75"/>
      <c r="F89" s="75"/>
      <c r="G89" s="75"/>
      <c r="H89" s="21"/>
      <c r="I89" s="21"/>
      <c r="J89" s="21"/>
      <c r="K89" s="21"/>
      <c r="L89" s="21"/>
      <c r="M89" s="21"/>
    </row>
    <row r="90" spans="1:13" ht="42.75" x14ac:dyDescent="0.25">
      <c r="A90" s="21"/>
      <c r="B90" s="21"/>
      <c r="C90" s="79" t="s">
        <v>742</v>
      </c>
      <c r="D90" s="75" t="s">
        <v>743</v>
      </c>
      <c r="E90" s="75"/>
      <c r="F90" s="75"/>
      <c r="G90" s="75"/>
      <c r="H90" s="21"/>
      <c r="I90" s="21"/>
      <c r="J90" s="21"/>
      <c r="K90" s="21"/>
      <c r="L90" s="21"/>
      <c r="M90" s="21"/>
    </row>
    <row r="91" spans="1:13" ht="42.75" x14ac:dyDescent="0.25">
      <c r="A91" s="21"/>
      <c r="B91" s="21"/>
      <c r="C91" s="79" t="s">
        <v>744</v>
      </c>
      <c r="D91" s="75" t="s">
        <v>743</v>
      </c>
      <c r="E91" s="75"/>
      <c r="F91" s="75"/>
      <c r="G91" s="75"/>
      <c r="H91" s="21"/>
      <c r="I91" s="21"/>
      <c r="J91" s="21"/>
      <c r="K91" s="21"/>
      <c r="L91" s="21"/>
      <c r="M91" s="21"/>
    </row>
    <row r="92" spans="1:13" ht="42.75" x14ac:dyDescent="0.25">
      <c r="A92" s="21"/>
      <c r="B92" s="21"/>
      <c r="C92" s="79" t="s">
        <v>747</v>
      </c>
      <c r="D92" s="75" t="s">
        <v>629</v>
      </c>
      <c r="E92" s="75"/>
      <c r="F92" s="75"/>
      <c r="G92" s="75"/>
      <c r="H92" s="21"/>
      <c r="I92" s="21"/>
      <c r="J92" s="21"/>
      <c r="K92" s="21"/>
      <c r="L92" s="21"/>
      <c r="M92" s="21"/>
    </row>
    <row r="93" spans="1:13" ht="46.5" customHeight="1" x14ac:dyDescent="0.25">
      <c r="A93" s="21"/>
      <c r="B93" s="21"/>
      <c r="C93" s="79" t="s">
        <v>745</v>
      </c>
      <c r="D93" s="75" t="s">
        <v>746</v>
      </c>
      <c r="E93" s="75"/>
      <c r="F93" s="75"/>
      <c r="G93" s="75"/>
      <c r="H93" s="21"/>
      <c r="I93" s="21"/>
      <c r="J93" s="21"/>
      <c r="K93" s="21"/>
      <c r="L93" s="21"/>
      <c r="M93" s="21"/>
    </row>
    <row r="94" spans="1:13" x14ac:dyDescent="0.25">
      <c r="A94" s="21"/>
      <c r="B94" s="178" t="s">
        <v>748</v>
      </c>
      <c r="C94" s="179"/>
      <c r="D94" s="179"/>
      <c r="E94" s="179"/>
      <c r="F94" s="179"/>
      <c r="G94" s="179"/>
      <c r="H94" s="179"/>
      <c r="I94" s="179"/>
      <c r="J94" s="179"/>
      <c r="K94" s="179"/>
      <c r="L94" s="179"/>
      <c r="M94" s="180"/>
    </row>
    <row r="95" spans="1:13" x14ac:dyDescent="0.25">
      <c r="A95" s="71"/>
      <c r="B95" s="71"/>
      <c r="C95" s="79" t="s">
        <v>706</v>
      </c>
      <c r="D95" s="76" t="s">
        <v>707</v>
      </c>
      <c r="E95" s="76"/>
      <c r="F95" s="76"/>
      <c r="G95" s="76"/>
      <c r="H95" s="71"/>
      <c r="I95" s="71"/>
      <c r="J95" s="71"/>
      <c r="K95" s="71"/>
      <c r="L95" s="71"/>
      <c r="M95" s="71"/>
    </row>
    <row r="96" spans="1:13" x14ac:dyDescent="0.25">
      <c r="A96" s="21"/>
      <c r="B96" s="21"/>
      <c r="C96" s="79" t="s">
        <v>749</v>
      </c>
      <c r="D96" s="75" t="s">
        <v>629</v>
      </c>
      <c r="E96" s="75"/>
      <c r="F96" s="75"/>
      <c r="G96" s="75"/>
      <c r="H96" s="21"/>
      <c r="I96" s="21"/>
      <c r="J96" s="21"/>
      <c r="K96" s="21"/>
      <c r="L96" s="21"/>
      <c r="M96" s="21"/>
    </row>
    <row r="97" spans="1:13" x14ac:dyDescent="0.25">
      <c r="A97" s="21"/>
      <c r="B97" s="178" t="s">
        <v>751</v>
      </c>
      <c r="C97" s="179"/>
      <c r="D97" s="179"/>
      <c r="E97" s="179"/>
      <c r="F97" s="179"/>
      <c r="G97" s="179"/>
      <c r="H97" s="179"/>
      <c r="I97" s="179"/>
      <c r="J97" s="179"/>
      <c r="K97" s="179"/>
      <c r="L97" s="179"/>
      <c r="M97" s="180"/>
    </row>
    <row r="98" spans="1:13" ht="28.5" x14ac:dyDescent="0.25">
      <c r="A98" s="71"/>
      <c r="B98" s="71"/>
      <c r="C98" s="79" t="s">
        <v>752</v>
      </c>
      <c r="D98" s="75" t="s">
        <v>753</v>
      </c>
      <c r="E98" s="76"/>
      <c r="F98" s="76"/>
      <c r="G98" s="76"/>
      <c r="H98" s="76">
        <f>SUM('Ҳисобу китоби индик. мақсаднок'!E106)</f>
        <v>3321.8</v>
      </c>
      <c r="I98" s="76">
        <f>SUM('Ҳисобу китоби индик. мақсаднок'!I106)</f>
        <v>6276.2</v>
      </c>
      <c r="J98" s="76">
        <f>SUM('Ҳисобу китоби индик. мақсаднок'!N106)</f>
        <v>17736.5</v>
      </c>
      <c r="K98" s="76"/>
      <c r="L98" s="76"/>
      <c r="M98" s="76"/>
    </row>
    <row r="99" spans="1:13" ht="28.5" x14ac:dyDescent="0.25">
      <c r="A99" s="21"/>
      <c r="B99" s="21"/>
      <c r="C99" s="79" t="s">
        <v>754</v>
      </c>
      <c r="D99" s="75" t="s">
        <v>753</v>
      </c>
      <c r="E99" s="75"/>
      <c r="F99" s="75"/>
      <c r="G99" s="75"/>
      <c r="H99" s="103"/>
      <c r="I99" s="103"/>
      <c r="J99" s="103"/>
      <c r="K99" s="103"/>
      <c r="L99" s="103"/>
      <c r="M99" s="103"/>
    </row>
  </sheetData>
  <mergeCells count="18">
    <mergeCell ref="B21:M21"/>
    <mergeCell ref="B97:M97"/>
    <mergeCell ref="B27:M27"/>
    <mergeCell ref="B41:M41"/>
    <mergeCell ref="B46:M46"/>
    <mergeCell ref="B55:M55"/>
    <mergeCell ref="B63:M63"/>
    <mergeCell ref="B69:M69"/>
    <mergeCell ref="B87:M87"/>
    <mergeCell ref="B94:M94"/>
    <mergeCell ref="H1:J1"/>
    <mergeCell ref="K1:M1"/>
    <mergeCell ref="B3:M3"/>
    <mergeCell ref="B17:M17"/>
    <mergeCell ref="B11:M11"/>
    <mergeCell ref="E1:G1"/>
    <mergeCell ref="C1:C2"/>
    <mergeCell ref="D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7"/>
  <sheetViews>
    <sheetView zoomScale="60" zoomScaleNormal="60" workbookViewId="0">
      <pane xSplit="1" ySplit="3" topLeftCell="B4" activePane="bottomRight" state="frozen"/>
      <selection pane="topRight" activeCell="B1" sqref="B1"/>
      <selection pane="bottomLeft" activeCell="A4" sqref="A4"/>
      <selection pane="bottomRight" activeCell="B16" sqref="B16:M16"/>
    </sheetView>
  </sheetViews>
  <sheetFormatPr defaultRowHeight="15" x14ac:dyDescent="0.25"/>
  <cols>
    <col min="1" max="1" width="2.5703125" style="5" customWidth="1"/>
    <col min="2" max="2" width="4.140625" style="5" customWidth="1"/>
    <col min="3" max="3" width="33.7109375" style="5" customWidth="1"/>
    <col min="4" max="4" width="10.28515625" style="5" customWidth="1"/>
    <col min="5" max="14" width="9.7109375" style="5" customWidth="1"/>
    <col min="15" max="15" width="9.140625" style="5"/>
    <col min="16" max="16" width="9.7109375" style="5" customWidth="1"/>
    <col min="17" max="24" width="9.140625" style="5"/>
    <col min="25" max="25" width="10.42578125" style="5" bestFit="1" customWidth="1"/>
    <col min="26" max="16384" width="9.140625" style="5"/>
  </cols>
  <sheetData>
    <row r="1" spans="1:34" ht="37.5" customHeight="1" x14ac:dyDescent="0.25">
      <c r="A1" s="21"/>
      <c r="B1" s="77" t="s">
        <v>615</v>
      </c>
      <c r="C1" s="182" t="s">
        <v>616</v>
      </c>
      <c r="D1" s="182" t="s">
        <v>617</v>
      </c>
      <c r="E1" s="173" t="s">
        <v>623</v>
      </c>
      <c r="F1" s="174"/>
      <c r="G1" s="174"/>
      <c r="H1" s="174"/>
      <c r="I1" s="174"/>
      <c r="J1" s="174"/>
      <c r="K1" s="174"/>
      <c r="L1" s="174"/>
      <c r="M1" s="174"/>
      <c r="N1" s="175"/>
      <c r="O1" s="173" t="s">
        <v>624</v>
      </c>
      <c r="P1" s="174"/>
      <c r="Q1" s="174"/>
      <c r="R1" s="174"/>
      <c r="S1" s="174"/>
      <c r="T1" s="174"/>
      <c r="U1" s="174"/>
      <c r="V1" s="174"/>
      <c r="W1" s="174"/>
      <c r="X1" s="175"/>
      <c r="Y1" s="173" t="s">
        <v>625</v>
      </c>
      <c r="Z1" s="174"/>
      <c r="AA1" s="174"/>
      <c r="AB1" s="174"/>
      <c r="AC1" s="174"/>
      <c r="AD1" s="174"/>
      <c r="AE1" s="174"/>
      <c r="AF1" s="174"/>
      <c r="AG1" s="174"/>
      <c r="AH1" s="175"/>
    </row>
    <row r="2" spans="1:34" ht="15" customHeight="1" x14ac:dyDescent="0.25">
      <c r="A2" s="21"/>
      <c r="B2" s="77"/>
      <c r="C2" s="182"/>
      <c r="D2" s="182"/>
      <c r="E2" s="77">
        <v>2016</v>
      </c>
      <c r="F2" s="77">
        <v>2017</v>
      </c>
      <c r="G2" s="77">
        <v>2018</v>
      </c>
      <c r="H2" s="77">
        <v>2019</v>
      </c>
      <c r="I2" s="77">
        <v>2020</v>
      </c>
      <c r="J2" s="77">
        <v>2021</v>
      </c>
      <c r="K2" s="77">
        <v>2022</v>
      </c>
      <c r="L2" s="77">
        <v>2023</v>
      </c>
      <c r="M2" s="77">
        <v>2024</v>
      </c>
      <c r="N2" s="77">
        <v>2025</v>
      </c>
      <c r="O2" s="77">
        <v>2016</v>
      </c>
      <c r="P2" s="77">
        <v>2017</v>
      </c>
      <c r="Q2" s="77">
        <v>2018</v>
      </c>
      <c r="R2" s="77">
        <v>2019</v>
      </c>
      <c r="S2" s="77">
        <v>2020</v>
      </c>
      <c r="T2" s="77">
        <v>2021</v>
      </c>
      <c r="U2" s="77">
        <v>2022</v>
      </c>
      <c r="V2" s="77">
        <v>2023</v>
      </c>
      <c r="W2" s="77">
        <v>2024</v>
      </c>
      <c r="X2" s="77">
        <v>2025</v>
      </c>
      <c r="Y2" s="77">
        <v>2016</v>
      </c>
      <c r="Z2" s="77">
        <v>2017</v>
      </c>
      <c r="AA2" s="77">
        <v>2018</v>
      </c>
      <c r="AB2" s="77">
        <v>2019</v>
      </c>
      <c r="AC2" s="77">
        <v>2020</v>
      </c>
      <c r="AD2" s="77">
        <v>2021</v>
      </c>
      <c r="AE2" s="77">
        <v>2022</v>
      </c>
      <c r="AF2" s="77">
        <v>2023</v>
      </c>
      <c r="AG2" s="77">
        <v>2024</v>
      </c>
      <c r="AH2" s="77">
        <v>2025</v>
      </c>
    </row>
    <row r="3" spans="1:34" x14ac:dyDescent="0.25">
      <c r="A3" s="21"/>
      <c r="B3" s="178" t="s">
        <v>631</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row>
    <row r="4" spans="1:34" ht="28.5" x14ac:dyDescent="0.25">
      <c r="A4" s="21"/>
      <c r="B4" s="73"/>
      <c r="C4" s="79" t="s">
        <v>626</v>
      </c>
      <c r="D4" s="75" t="s">
        <v>621</v>
      </c>
      <c r="E4" s="76">
        <v>816.8</v>
      </c>
      <c r="F4" s="78">
        <f>SUM(E11*E4/100)</f>
        <v>835.58640000000003</v>
      </c>
      <c r="G4" s="78">
        <f t="shared" ref="G4:N4" si="0">SUM(F11*F4/100)</f>
        <v>854.80488719999994</v>
      </c>
      <c r="H4" s="78">
        <f t="shared" si="0"/>
        <v>874.46539960559994</v>
      </c>
      <c r="I4" s="78">
        <f t="shared" si="0"/>
        <v>894.57810379652869</v>
      </c>
      <c r="J4" s="78">
        <f t="shared" si="0"/>
        <v>915.15340018384882</v>
      </c>
      <c r="K4" s="78">
        <f t="shared" si="0"/>
        <v>936.20192838807736</v>
      </c>
      <c r="L4" s="78">
        <f t="shared" si="0"/>
        <v>957.73457274100303</v>
      </c>
      <c r="M4" s="78">
        <f t="shared" si="0"/>
        <v>979.76246791404617</v>
      </c>
      <c r="N4" s="78">
        <f t="shared" si="0"/>
        <v>1002.2970046760692</v>
      </c>
      <c r="O4" s="76">
        <v>816.8</v>
      </c>
      <c r="P4" s="78">
        <f>SUM(O11*O4/100)</f>
        <v>837.22</v>
      </c>
      <c r="Q4" s="78">
        <f t="shared" ref="Q4:X4" si="1">SUM(P11*P4/100)</f>
        <v>858.15050000000008</v>
      </c>
      <c r="R4" s="78">
        <f t="shared" si="1"/>
        <v>879.6042625</v>
      </c>
      <c r="S4" s="78">
        <f t="shared" si="1"/>
        <v>901.59436906250005</v>
      </c>
      <c r="T4" s="78">
        <f t="shared" si="1"/>
        <v>924.13422828906255</v>
      </c>
      <c r="U4" s="78">
        <f t="shared" si="1"/>
        <v>947.23758399628923</v>
      </c>
      <c r="V4" s="78">
        <f t="shared" si="1"/>
        <v>970.91852359619645</v>
      </c>
      <c r="W4" s="78">
        <f t="shared" si="1"/>
        <v>995.19148668610137</v>
      </c>
      <c r="X4" s="78">
        <f t="shared" si="1"/>
        <v>1020.071273853254</v>
      </c>
      <c r="Y4" s="76">
        <v>816.8</v>
      </c>
      <c r="Z4" s="78">
        <f>SUM(Y11*Y4/100)</f>
        <v>832.31920000000002</v>
      </c>
      <c r="AA4" s="78">
        <f t="shared" ref="AA4:AH4" si="2">SUM(Z11*Z4/100)</f>
        <v>848.13326480000001</v>
      </c>
      <c r="AB4" s="78">
        <f t="shared" si="2"/>
        <v>864.24779683120005</v>
      </c>
      <c r="AC4" s="78">
        <f t="shared" si="2"/>
        <v>880.6685049709929</v>
      </c>
      <c r="AD4" s="78">
        <f t="shared" si="2"/>
        <v>897.40120656544184</v>
      </c>
      <c r="AE4" s="78">
        <f t="shared" si="2"/>
        <v>914.45182949018533</v>
      </c>
      <c r="AF4" s="78">
        <f t="shared" si="2"/>
        <v>931.82641425049894</v>
      </c>
      <c r="AG4" s="78">
        <f t="shared" si="2"/>
        <v>949.53111612125849</v>
      </c>
      <c r="AH4" s="78">
        <f t="shared" si="2"/>
        <v>967.57220732756252</v>
      </c>
    </row>
    <row r="5" spans="1:34" ht="28.5" x14ac:dyDescent="0.25">
      <c r="A5" s="21"/>
      <c r="B5" s="73"/>
      <c r="C5" s="79" t="s">
        <v>656</v>
      </c>
      <c r="D5" s="75" t="s">
        <v>622</v>
      </c>
      <c r="E5" s="76">
        <v>10091.299999999999</v>
      </c>
      <c r="F5" s="78">
        <f>SUM(E5*F12/100)</f>
        <v>10747.234499999999</v>
      </c>
      <c r="G5" s="78">
        <f t="shared" ref="G5:N5" si="3">SUM(F5*G12/100)</f>
        <v>11499.540914999998</v>
      </c>
      <c r="H5" s="78">
        <f t="shared" si="3"/>
        <v>12304.508779049998</v>
      </c>
      <c r="I5" s="78">
        <f t="shared" si="3"/>
        <v>13190.433411141599</v>
      </c>
      <c r="J5" s="78">
        <f t="shared" si="3"/>
        <v>14140.144616743793</v>
      </c>
      <c r="K5" s="78">
        <f t="shared" si="3"/>
        <v>15172.37517376609</v>
      </c>
      <c r="L5" s="78">
        <f t="shared" si="3"/>
        <v>16310.303311798547</v>
      </c>
      <c r="M5" s="78">
        <f t="shared" si="3"/>
        <v>17533.576060183437</v>
      </c>
      <c r="N5" s="78">
        <f t="shared" si="3"/>
        <v>18848.594264697196</v>
      </c>
      <c r="O5" s="76">
        <v>10091.299999999999</v>
      </c>
      <c r="P5" s="78">
        <f>SUM(O5*P12/100)</f>
        <v>10646.321499999998</v>
      </c>
      <c r="Q5" s="78">
        <f t="shared" ref="Q5:X5" si="4">SUM(P5*Q12/100)</f>
        <v>11285.100789999999</v>
      </c>
      <c r="R5" s="78">
        <f t="shared" si="4"/>
        <v>11928.351535029999</v>
      </c>
      <c r="S5" s="78">
        <f t="shared" si="4"/>
        <v>12632.124275596769</v>
      </c>
      <c r="T5" s="78">
        <f t="shared" si="4"/>
        <v>13377.419607856978</v>
      </c>
      <c r="U5" s="78">
        <f t="shared" si="4"/>
        <v>14193.442203936253</v>
      </c>
      <c r="V5" s="78">
        <f t="shared" si="4"/>
        <v>15045.048736172428</v>
      </c>
      <c r="W5" s="78">
        <f t="shared" si="4"/>
        <v>15932.706611606602</v>
      </c>
      <c r="X5" s="78">
        <f t="shared" si="4"/>
        <v>16856.803595079786</v>
      </c>
      <c r="Y5" s="78">
        <v>10091.299999999999</v>
      </c>
      <c r="Z5" s="78">
        <f>SUM(Y5*Z12/100)</f>
        <v>10797.690999999999</v>
      </c>
      <c r="AA5" s="78">
        <f t="shared" ref="AA5:AH5" si="5">SUM(Z5*AA12/100)</f>
        <v>11661.506279999998</v>
      </c>
      <c r="AB5" s="78">
        <f t="shared" si="5"/>
        <v>12617.749794959998</v>
      </c>
      <c r="AC5" s="78">
        <f t="shared" si="5"/>
        <v>13665.023027941677</v>
      </c>
      <c r="AD5" s="78">
        <f t="shared" si="5"/>
        <v>14812.884962288779</v>
      </c>
      <c r="AE5" s="78">
        <f t="shared" si="5"/>
        <v>16071.980184083324</v>
      </c>
      <c r="AF5" s="78">
        <f t="shared" si="5"/>
        <v>17454.17047991449</v>
      </c>
      <c r="AG5" s="78">
        <f t="shared" si="5"/>
        <v>18937.774970707222</v>
      </c>
      <c r="AH5" s="78">
        <f t="shared" si="5"/>
        <v>20585.36139315875</v>
      </c>
    </row>
    <row r="6" spans="1:34" ht="28.5" x14ac:dyDescent="0.25">
      <c r="A6" s="21"/>
      <c r="B6" s="71"/>
      <c r="C6" s="79" t="s">
        <v>641</v>
      </c>
      <c r="D6" s="75" t="s">
        <v>629</v>
      </c>
      <c r="E6" s="78">
        <f>SUM('Сохтори МММ-воқеӣ'!F3)</f>
        <v>23.9</v>
      </c>
      <c r="F6" s="78">
        <f>SUM('Сохтори МММ-воқеӣ'!G3)</f>
        <v>23.5</v>
      </c>
      <c r="G6" s="78">
        <f>SUM('Сохтори МММ-воқеӣ'!H3)</f>
        <v>23.3</v>
      </c>
      <c r="H6" s="78">
        <f>SUM('Сохтори МММ-воқеӣ'!I3)</f>
        <v>23.2</v>
      </c>
      <c r="I6" s="78">
        <f>SUM('Сохтори МММ-воқеӣ'!J3)</f>
        <v>23.2</v>
      </c>
      <c r="J6" s="78">
        <f>SUM('Сохтори МММ-воқеӣ'!K3)</f>
        <v>23</v>
      </c>
      <c r="K6" s="78">
        <f>SUM('Сохтори МММ-воқеӣ'!L3)</f>
        <v>22.8</v>
      </c>
      <c r="L6" s="78">
        <f>SUM('Сохтори МММ-воқеӣ'!M3)</f>
        <v>22.6</v>
      </c>
      <c r="M6" s="78">
        <f>SUM('Сохтори МММ-воқеӣ'!N3)</f>
        <v>22.6</v>
      </c>
      <c r="N6" s="78">
        <f>SUM('Сохтори МММ-воқеӣ'!O3)</f>
        <v>22.5</v>
      </c>
      <c r="O6" s="76">
        <f>SUM('Сохтори МММ-воқеӣ'!F9)</f>
        <v>23.9</v>
      </c>
      <c r="P6" s="76">
        <f>SUM('Сохтори МММ-воқеӣ'!G9)</f>
        <v>23.9</v>
      </c>
      <c r="Q6" s="76">
        <f>SUM('Сохтори МММ-воқеӣ'!H9)</f>
        <v>23.9</v>
      </c>
      <c r="R6" s="76">
        <f>SUM('Сохтори МММ-воқеӣ'!I9)</f>
        <v>23.9</v>
      </c>
      <c r="S6" s="76">
        <f>SUM('Сохтори МММ-воқеӣ'!J9)</f>
        <v>23.9</v>
      </c>
      <c r="T6" s="76">
        <f>SUM('Сохтори МММ-воқеӣ'!K9)</f>
        <v>23.9</v>
      </c>
      <c r="U6" s="76">
        <f>SUM('Сохтори МММ-воқеӣ'!L9)</f>
        <v>23.9</v>
      </c>
      <c r="V6" s="76">
        <f>SUM('Сохтори МММ-воқеӣ'!M9)</f>
        <v>23.9</v>
      </c>
      <c r="W6" s="76">
        <f>SUM('Сохтори МММ-воқеӣ'!N9)</f>
        <v>23.9</v>
      </c>
      <c r="X6" s="76">
        <f>SUM('Сохтори МММ-воқеӣ'!O9)</f>
        <v>23.9</v>
      </c>
      <c r="Y6" s="76">
        <f>SUM('Сохтори МММ-воқеӣ'!F16)</f>
        <v>23.9</v>
      </c>
      <c r="Z6" s="76">
        <f>SUM('Сохтори МММ-воқеӣ'!G16)</f>
        <v>23.7</v>
      </c>
      <c r="AA6" s="76">
        <f>SUM('Сохтори МММ-воқеӣ'!H16)</f>
        <v>23.4</v>
      </c>
      <c r="AB6" s="76">
        <f>SUM('Сохтори МММ-воқеӣ'!I16)</f>
        <v>23.2</v>
      </c>
      <c r="AC6" s="76">
        <f>SUM('Сохтори МММ-воқеӣ'!J16)</f>
        <v>23</v>
      </c>
      <c r="AD6" s="76">
        <f>SUM('Сохтори МММ-воқеӣ'!K16)</f>
        <v>22.9</v>
      </c>
      <c r="AE6" s="76">
        <f>SUM('Сохтори МММ-воқеӣ'!L16)</f>
        <v>22.6</v>
      </c>
      <c r="AF6" s="76">
        <f>SUM('Сохтори МММ-воқеӣ'!M16)</f>
        <v>22.2</v>
      </c>
      <c r="AG6" s="76">
        <f>SUM('Сохтори МММ-воқеӣ'!N16)</f>
        <v>22</v>
      </c>
      <c r="AH6" s="76">
        <f>SUM('Сохтори МММ-воқеӣ'!O16)</f>
        <v>21.8</v>
      </c>
    </row>
    <row r="7" spans="1:34" ht="15.75" customHeight="1" x14ac:dyDescent="0.25">
      <c r="A7" s="21"/>
      <c r="B7" s="71"/>
      <c r="C7" s="79" t="s">
        <v>642</v>
      </c>
      <c r="D7" s="75" t="s">
        <v>629</v>
      </c>
      <c r="E7" s="78">
        <f>SUM('Сохтори МММ-воқеӣ'!F4)</f>
        <v>72.7</v>
      </c>
      <c r="F7" s="78">
        <f>SUM('Сохтори МММ-воқеӣ'!G4)</f>
        <v>72.900000000000006</v>
      </c>
      <c r="G7" s="78">
        <f>SUM('Сохтори МММ-воқеӣ'!H4)</f>
        <v>73</v>
      </c>
      <c r="H7" s="78">
        <f>SUM('Сохтори МММ-воқеӣ'!I4)</f>
        <v>73.099999999999994</v>
      </c>
      <c r="I7" s="78">
        <f>SUM('Сохтори МММ-воқеӣ'!J4)</f>
        <v>73</v>
      </c>
      <c r="J7" s="78">
        <f>SUM('Сохтори МММ-воқеӣ'!K4)</f>
        <v>73.099999999999994</v>
      </c>
      <c r="K7" s="78">
        <f>SUM('Сохтори МММ-воқеӣ'!L4)</f>
        <v>73.099999999999994</v>
      </c>
      <c r="L7" s="78">
        <f>SUM('Сохтори МММ-воқеӣ'!M4)</f>
        <v>73.2</v>
      </c>
      <c r="M7" s="78">
        <f>SUM('Сохтори МММ-воқеӣ'!N4)</f>
        <v>73.2</v>
      </c>
      <c r="N7" s="78">
        <f>SUM('Сохтори МММ-воқеӣ'!O4)</f>
        <v>73.2</v>
      </c>
      <c r="O7" s="76">
        <f>SUM('Сохтори МММ-воқеӣ'!F10)</f>
        <v>72.7</v>
      </c>
      <c r="P7" s="76">
        <f>SUM('Сохтори МММ-воқеӣ'!G10)</f>
        <v>72.7</v>
      </c>
      <c r="Q7" s="76">
        <f>SUM('Сохтори МММ-воқеӣ'!H10)</f>
        <v>72.7</v>
      </c>
      <c r="R7" s="76">
        <f>SUM('Сохтори МММ-воқеӣ'!I10)</f>
        <v>72.7</v>
      </c>
      <c r="S7" s="76">
        <f>SUM('Сохтори МММ-воқеӣ'!J10)</f>
        <v>72.7</v>
      </c>
      <c r="T7" s="76">
        <f>SUM('Сохтори МММ-воқеӣ'!K10)</f>
        <v>72.7</v>
      </c>
      <c r="U7" s="76">
        <f>SUM('Сохтори МММ-воқеӣ'!L10)</f>
        <v>72.7</v>
      </c>
      <c r="V7" s="76">
        <f>SUM('Сохтори МММ-воқеӣ'!M10)</f>
        <v>72.7</v>
      </c>
      <c r="W7" s="76">
        <f>SUM('Сохтори МММ-воқеӣ'!N10)</f>
        <v>72.7</v>
      </c>
      <c r="X7" s="76">
        <f>SUM('Сохтори МММ-воқеӣ'!O10)</f>
        <v>72.7</v>
      </c>
      <c r="Y7" s="76">
        <f>SUM('Сохтори МММ-воқеӣ'!F17)</f>
        <v>72.7</v>
      </c>
      <c r="Z7" s="76">
        <f>SUM('Сохтори МММ-воқеӣ'!G17)</f>
        <v>72.900000000000006</v>
      </c>
      <c r="AA7" s="76">
        <f>SUM('Сохтори МММ-воқеӣ'!H17)</f>
        <v>73.099999999999994</v>
      </c>
      <c r="AB7" s="76">
        <f>SUM('Сохтори МММ-воқеӣ'!I17)</f>
        <v>73.2</v>
      </c>
      <c r="AC7" s="76">
        <f>SUM('Сохтори МММ-воқеӣ'!J17)</f>
        <v>73.400000000000006</v>
      </c>
      <c r="AD7" s="76">
        <f>SUM('Сохтори МММ-воқеӣ'!K17)</f>
        <v>73.5</v>
      </c>
      <c r="AE7" s="76">
        <f>SUM('Сохтори МММ-воқеӣ'!L17)</f>
        <v>73.599999999999994</v>
      </c>
      <c r="AF7" s="76">
        <f>SUM('Сохтори МММ-воқеӣ'!M17)</f>
        <v>73.8</v>
      </c>
      <c r="AG7" s="76">
        <f>SUM('Сохтори МММ-воқеӣ'!N17)</f>
        <v>74</v>
      </c>
      <c r="AH7" s="76">
        <f>SUM('Сохтори МММ-воқеӣ'!O17)</f>
        <v>74.099999999999994</v>
      </c>
    </row>
    <row r="8" spans="1:34" ht="28.5" x14ac:dyDescent="0.25">
      <c r="A8" s="21"/>
      <c r="B8" s="71"/>
      <c r="C8" s="79" t="s">
        <v>643</v>
      </c>
      <c r="D8" s="75" t="s">
        <v>629</v>
      </c>
      <c r="E8" s="78">
        <f>SUM('Сохтори МММ-воқеӣ'!F5)</f>
        <v>3.4</v>
      </c>
      <c r="F8" s="78">
        <f>SUM('Сохтори МММ-воқеӣ'!G5)</f>
        <v>3.6</v>
      </c>
      <c r="G8" s="78">
        <f>SUM('Сохтори МММ-воқеӣ'!H5)</f>
        <v>3.7</v>
      </c>
      <c r="H8" s="78">
        <f>SUM('Сохтори МММ-воқеӣ'!I5)</f>
        <v>3.7</v>
      </c>
      <c r="I8" s="78">
        <f>SUM('Сохтори МММ-воқеӣ'!J5)</f>
        <v>3.8</v>
      </c>
      <c r="J8" s="78">
        <f>SUM('Сохтори МММ-воқеӣ'!K5)</f>
        <v>3.9</v>
      </c>
      <c r="K8" s="78">
        <f>SUM('Сохтори МММ-воқеӣ'!L5)</f>
        <v>4.0999999999999996</v>
      </c>
      <c r="L8" s="78">
        <f>SUM('Сохтори МММ-воқеӣ'!M5)</f>
        <v>4.2</v>
      </c>
      <c r="M8" s="78">
        <f>SUM('Сохтори МММ-воқеӣ'!N5)</f>
        <v>4.2</v>
      </c>
      <c r="N8" s="78">
        <f>SUM('Сохтори МММ-воқеӣ'!O5)</f>
        <v>4.3</v>
      </c>
      <c r="O8" s="76">
        <f>SUM('Сохтори МММ-воқеӣ'!F11)</f>
        <v>3.4</v>
      </c>
      <c r="P8" s="76">
        <f>SUM('Сохтори МММ-воқеӣ'!G11)</f>
        <v>3.4</v>
      </c>
      <c r="Q8" s="76">
        <f>SUM('Сохтори МММ-воқеӣ'!H11)</f>
        <v>3.4</v>
      </c>
      <c r="R8" s="76">
        <f>SUM('Сохтори МММ-воқеӣ'!I11)</f>
        <v>3.4</v>
      </c>
      <c r="S8" s="76">
        <f>SUM('Сохтори МММ-воқеӣ'!J11)</f>
        <v>3.4</v>
      </c>
      <c r="T8" s="76">
        <f>SUM('Сохтори МММ-воқеӣ'!K11)</f>
        <v>3.4</v>
      </c>
      <c r="U8" s="76">
        <f>SUM('Сохтори МММ-воқеӣ'!L11)</f>
        <v>3.4</v>
      </c>
      <c r="V8" s="76">
        <f>SUM('Сохтори МММ-воқеӣ'!M11)</f>
        <v>3.4</v>
      </c>
      <c r="W8" s="76">
        <f>SUM('Сохтори МММ-воқеӣ'!N11)</f>
        <v>3.4</v>
      </c>
      <c r="X8" s="76">
        <f>SUM('Сохтори МММ-воқеӣ'!O11)</f>
        <v>3.4</v>
      </c>
      <c r="Y8" s="76">
        <f>SUM('Сохтори МММ-воқеӣ'!F18)</f>
        <v>3.4</v>
      </c>
      <c r="Z8" s="76">
        <f>SUM('Сохтори МММ-воқеӣ'!G18)</f>
        <v>3.4</v>
      </c>
      <c r="AA8" s="76">
        <f>SUM('Сохтори МММ-воқеӣ'!H18)</f>
        <v>3.5</v>
      </c>
      <c r="AB8" s="76">
        <f>SUM('Сохтори МММ-воқеӣ'!I18)</f>
        <v>3.6</v>
      </c>
      <c r="AC8" s="76">
        <f>SUM('Сохтори МММ-воқеӣ'!J18)</f>
        <v>3.6</v>
      </c>
      <c r="AD8" s="76">
        <f>SUM('Сохтори МММ-воқеӣ'!K18)</f>
        <v>3.6</v>
      </c>
      <c r="AE8" s="76">
        <f>SUM('Сохтори МММ-воқеӣ'!L18)</f>
        <v>3.8</v>
      </c>
      <c r="AF8" s="76">
        <f>SUM('Сохтори МММ-воқеӣ'!M18)</f>
        <v>4</v>
      </c>
      <c r="AG8" s="76">
        <f>SUM('Сохтори МММ-воқеӣ'!N18)</f>
        <v>4</v>
      </c>
      <c r="AH8" s="76">
        <f>SUM('Сохтори МММ-воқеӣ'!O18)</f>
        <v>4.0999999999999996</v>
      </c>
    </row>
    <row r="9" spans="1:34" ht="28.5" x14ac:dyDescent="0.25">
      <c r="A9" s="21"/>
      <c r="B9" s="71"/>
      <c r="C9" s="72" t="s">
        <v>619</v>
      </c>
      <c r="D9" s="75" t="s">
        <v>627</v>
      </c>
      <c r="E9" s="78">
        <f t="shared" ref="E9:N9" si="6">SUM(E5/E4)</f>
        <v>12.354676787463271</v>
      </c>
      <c r="F9" s="78">
        <f t="shared" si="6"/>
        <v>12.861906919499885</v>
      </c>
      <c r="G9" s="78">
        <f t="shared" si="6"/>
        <v>13.452825419222753</v>
      </c>
      <c r="H9" s="78">
        <f t="shared" si="6"/>
        <v>14.070892667222235</v>
      </c>
      <c r="I9" s="78">
        <f t="shared" si="6"/>
        <v>14.744865043267096</v>
      </c>
      <c r="J9" s="78">
        <f t="shared" si="6"/>
        <v>15.451119576131306</v>
      </c>
      <c r="K9" s="78">
        <f t="shared" si="6"/>
        <v>16.206306261181709</v>
      </c>
      <c r="L9" s="78">
        <f t="shared" si="6"/>
        <v>17.03008722460444</v>
      </c>
      <c r="M9" s="78">
        <f t="shared" si="6"/>
        <v>17.895741707184527</v>
      </c>
      <c r="N9" s="78">
        <f t="shared" si="6"/>
        <v>18.805398177148941</v>
      </c>
      <c r="O9" s="78">
        <f t="shared" ref="O9:AH9" si="7">SUM(O5/O4)</f>
        <v>12.354676787463271</v>
      </c>
      <c r="P9" s="78">
        <f t="shared" si="7"/>
        <v>12.716277083681707</v>
      </c>
      <c r="Q9" s="78">
        <f t="shared" si="7"/>
        <v>13.150491423124496</v>
      </c>
      <c r="R9" s="78">
        <f t="shared" si="7"/>
        <v>13.561043350480579</v>
      </c>
      <c r="S9" s="78">
        <f t="shared" si="7"/>
        <v>14.010873081130665</v>
      </c>
      <c r="T9" s="78">
        <f t="shared" si="7"/>
        <v>14.475623993090123</v>
      </c>
      <c r="U9" s="78">
        <f t="shared" si="7"/>
        <v>14.98403615284743</v>
      </c>
      <c r="V9" s="78">
        <f t="shared" si="7"/>
        <v>15.49568616782271</v>
      </c>
      <c r="W9" s="78">
        <f t="shared" si="7"/>
        <v>16.009689416316341</v>
      </c>
      <c r="X9" s="78">
        <f t="shared" si="7"/>
        <v>16.525123319475792</v>
      </c>
      <c r="Y9" s="78">
        <f t="shared" si="7"/>
        <v>12.354676787463271</v>
      </c>
      <c r="Z9" s="78">
        <f t="shared" si="7"/>
        <v>12.97301684257674</v>
      </c>
      <c r="AA9" s="78">
        <f t="shared" si="7"/>
        <v>13.749615495567104</v>
      </c>
      <c r="AB9" s="78">
        <f t="shared" si="7"/>
        <v>14.599689858884796</v>
      </c>
      <c r="AC9" s="78">
        <f t="shared" si="7"/>
        <v>15.516647808804938</v>
      </c>
      <c r="AD9" s="78">
        <f t="shared" si="7"/>
        <v>16.506424165598187</v>
      </c>
      <c r="AE9" s="78">
        <f t="shared" si="7"/>
        <v>17.57553505365459</v>
      </c>
      <c r="AF9" s="78">
        <f t="shared" si="7"/>
        <v>18.731139419302146</v>
      </c>
      <c r="AG9" s="78">
        <f t="shared" si="7"/>
        <v>19.944343738903655</v>
      </c>
      <c r="AH9" s="78">
        <f t="shared" si="7"/>
        <v>21.275271485955123</v>
      </c>
    </row>
    <row r="10" spans="1:34" ht="28.5" x14ac:dyDescent="0.25">
      <c r="A10" s="21"/>
      <c r="B10" s="71"/>
      <c r="C10" s="72" t="s">
        <v>620</v>
      </c>
      <c r="D10" s="75" t="s">
        <v>629</v>
      </c>
      <c r="E10" s="113">
        <v>106</v>
      </c>
      <c r="F10" s="113">
        <v>106.5</v>
      </c>
      <c r="G10" s="113">
        <v>107</v>
      </c>
      <c r="H10" s="113">
        <v>107</v>
      </c>
      <c r="I10" s="113">
        <v>107.2</v>
      </c>
      <c r="J10" s="113">
        <v>107.2</v>
      </c>
      <c r="K10" s="113">
        <v>107.3</v>
      </c>
      <c r="L10" s="113">
        <v>107.5</v>
      </c>
      <c r="M10" s="113">
        <v>107.5</v>
      </c>
      <c r="N10" s="113">
        <v>107.5</v>
      </c>
      <c r="O10" s="113">
        <v>106</v>
      </c>
      <c r="P10" s="113">
        <v>105.5</v>
      </c>
      <c r="Q10" s="113">
        <v>106</v>
      </c>
      <c r="R10" s="113">
        <v>105.7</v>
      </c>
      <c r="S10" s="113">
        <v>105.9</v>
      </c>
      <c r="T10" s="113">
        <v>105.9</v>
      </c>
      <c r="U10" s="113">
        <v>106.1</v>
      </c>
      <c r="V10" s="113">
        <v>106</v>
      </c>
      <c r="W10" s="113">
        <v>105.9</v>
      </c>
      <c r="X10" s="113">
        <v>105.8</v>
      </c>
      <c r="Y10" s="78">
        <v>106</v>
      </c>
      <c r="Z10" s="78">
        <v>107</v>
      </c>
      <c r="AA10" s="78">
        <v>108</v>
      </c>
      <c r="AB10" s="78">
        <v>108.2</v>
      </c>
      <c r="AC10" s="78">
        <v>108.3</v>
      </c>
      <c r="AD10" s="78">
        <v>108.4</v>
      </c>
      <c r="AE10" s="78">
        <v>108.5</v>
      </c>
      <c r="AF10" s="78">
        <v>108.6</v>
      </c>
      <c r="AG10" s="78">
        <v>108.5</v>
      </c>
      <c r="AH10" s="78">
        <v>108.7</v>
      </c>
    </row>
    <row r="11" spans="1:34" x14ac:dyDescent="0.25">
      <c r="A11" s="21"/>
      <c r="B11" s="81"/>
      <c r="C11" s="82" t="s">
        <v>755</v>
      </c>
      <c r="D11" s="83" t="s">
        <v>629</v>
      </c>
      <c r="E11" s="114">
        <v>102.3</v>
      </c>
      <c r="F11" s="114">
        <v>102.3</v>
      </c>
      <c r="G11" s="114">
        <v>102.3</v>
      </c>
      <c r="H11" s="114">
        <v>102.3</v>
      </c>
      <c r="I11" s="114">
        <v>102.3</v>
      </c>
      <c r="J11" s="114">
        <v>102.3</v>
      </c>
      <c r="K11" s="114">
        <v>102.3</v>
      </c>
      <c r="L11" s="114">
        <v>102.3</v>
      </c>
      <c r="M11" s="114">
        <v>102.3</v>
      </c>
      <c r="N11" s="114">
        <v>102.3</v>
      </c>
      <c r="O11" s="114">
        <v>102.5</v>
      </c>
      <c r="P11" s="114">
        <v>102.5</v>
      </c>
      <c r="Q11" s="114">
        <v>102.5</v>
      </c>
      <c r="R11" s="114">
        <v>102.5</v>
      </c>
      <c r="S11" s="114">
        <v>102.5</v>
      </c>
      <c r="T11" s="114">
        <v>102.5</v>
      </c>
      <c r="U11" s="114">
        <v>102.5</v>
      </c>
      <c r="V11" s="114">
        <v>102.5</v>
      </c>
      <c r="W11" s="114">
        <v>102.5</v>
      </c>
      <c r="X11" s="114">
        <v>102.5</v>
      </c>
      <c r="Y11" s="114">
        <v>101.9</v>
      </c>
      <c r="Z11" s="114">
        <v>101.9</v>
      </c>
      <c r="AA11" s="114">
        <v>101.9</v>
      </c>
      <c r="AB11" s="114">
        <v>101.9</v>
      </c>
      <c r="AC11" s="114">
        <v>101.9</v>
      </c>
      <c r="AD11" s="114">
        <v>101.9</v>
      </c>
      <c r="AE11" s="114">
        <v>101.9</v>
      </c>
      <c r="AF11" s="114">
        <v>101.9</v>
      </c>
      <c r="AG11" s="114">
        <v>101.9</v>
      </c>
      <c r="AH11" s="114">
        <v>101.9</v>
      </c>
    </row>
    <row r="12" spans="1:34" x14ac:dyDescent="0.25">
      <c r="A12" s="21"/>
      <c r="B12" s="81"/>
      <c r="C12" s="82" t="s">
        <v>756</v>
      </c>
      <c r="D12" s="83" t="s">
        <v>629</v>
      </c>
      <c r="E12" s="114">
        <v>106</v>
      </c>
      <c r="F12" s="114">
        <v>106.5</v>
      </c>
      <c r="G12" s="114">
        <v>107</v>
      </c>
      <c r="H12" s="114">
        <v>107</v>
      </c>
      <c r="I12" s="114">
        <v>107.2</v>
      </c>
      <c r="J12" s="114">
        <v>107.2</v>
      </c>
      <c r="K12" s="114">
        <v>107.3</v>
      </c>
      <c r="L12" s="114">
        <v>107.5</v>
      </c>
      <c r="M12" s="114">
        <v>107.5</v>
      </c>
      <c r="N12" s="114">
        <v>107.5</v>
      </c>
      <c r="O12" s="114">
        <v>106</v>
      </c>
      <c r="P12" s="114">
        <v>105.5</v>
      </c>
      <c r="Q12" s="114">
        <v>106</v>
      </c>
      <c r="R12" s="114">
        <v>105.7</v>
      </c>
      <c r="S12" s="114">
        <v>105.9</v>
      </c>
      <c r="T12" s="114">
        <v>105.9</v>
      </c>
      <c r="U12" s="114">
        <v>106.1</v>
      </c>
      <c r="V12" s="114">
        <v>106</v>
      </c>
      <c r="W12" s="114">
        <v>105.9</v>
      </c>
      <c r="X12" s="114">
        <v>105.8</v>
      </c>
      <c r="Y12" s="114">
        <v>106</v>
      </c>
      <c r="Z12" s="114">
        <v>107</v>
      </c>
      <c r="AA12" s="114">
        <v>108</v>
      </c>
      <c r="AB12" s="114">
        <v>108.2</v>
      </c>
      <c r="AC12" s="114">
        <v>108.3</v>
      </c>
      <c r="AD12" s="114">
        <v>108.4</v>
      </c>
      <c r="AE12" s="114">
        <v>108.5</v>
      </c>
      <c r="AF12" s="114">
        <v>108.6</v>
      </c>
      <c r="AG12" s="114">
        <v>108.5</v>
      </c>
      <c r="AH12" s="114">
        <v>108.7</v>
      </c>
    </row>
    <row r="13" spans="1:34" ht="28.5" x14ac:dyDescent="0.25">
      <c r="A13" s="21"/>
      <c r="B13" s="81"/>
      <c r="C13" s="82" t="s">
        <v>644</v>
      </c>
      <c r="D13" s="83" t="s">
        <v>622</v>
      </c>
      <c r="E13" s="84">
        <v>54471.1</v>
      </c>
      <c r="F13" s="85">
        <v>606351.1</v>
      </c>
      <c r="G13" s="85">
        <v>66886.7</v>
      </c>
      <c r="H13" s="85">
        <v>73401.100000000006</v>
      </c>
      <c r="I13" s="85">
        <v>82713.8</v>
      </c>
      <c r="J13" s="85">
        <f>I13*J14*J15/10000</f>
        <v>93363.201749999993</v>
      </c>
      <c r="K13" s="85">
        <f>J13*K14*K15/10000</f>
        <v>105280.82772698399</v>
      </c>
      <c r="L13" s="85">
        <f>K13*L14*L15/10000</f>
        <v>118489.88677775004</v>
      </c>
      <c r="M13" s="85">
        <f>L13*M14*M15/10000</f>
        <v>133611.44763843971</v>
      </c>
      <c r="N13" s="85">
        <f>M13*N14*N15/10000</f>
        <v>150946.73130084143</v>
      </c>
      <c r="O13" s="71"/>
      <c r="P13" s="71"/>
      <c r="Q13" s="71"/>
      <c r="R13" s="71"/>
      <c r="S13" s="71"/>
      <c r="T13" s="71"/>
      <c r="U13" s="71"/>
      <c r="V13" s="71"/>
      <c r="W13" s="71"/>
      <c r="X13" s="71"/>
      <c r="Y13" s="71"/>
      <c r="Z13" s="71"/>
      <c r="AA13" s="71"/>
      <c r="AB13" s="71"/>
      <c r="AC13" s="71"/>
      <c r="AD13" s="71"/>
      <c r="AE13" s="71"/>
      <c r="AF13" s="71"/>
      <c r="AG13" s="71"/>
      <c r="AH13" s="71"/>
    </row>
    <row r="14" spans="1:34" ht="28.5" x14ac:dyDescent="0.25">
      <c r="A14" s="86"/>
      <c r="B14" s="87"/>
      <c r="C14" s="88" t="s">
        <v>645</v>
      </c>
      <c r="D14" s="89" t="s">
        <v>629</v>
      </c>
      <c r="E14" s="90">
        <v>106.9</v>
      </c>
      <c r="F14" s="91">
        <v>107</v>
      </c>
      <c r="G14" s="91">
        <v>107</v>
      </c>
      <c r="H14" s="91">
        <v>107.3</v>
      </c>
      <c r="I14" s="91">
        <v>107.6</v>
      </c>
      <c r="J14" s="91">
        <v>107.5</v>
      </c>
      <c r="K14" s="91">
        <v>107.6</v>
      </c>
      <c r="L14" s="91">
        <v>107.7</v>
      </c>
      <c r="M14" s="91">
        <v>107.7</v>
      </c>
      <c r="N14" s="91">
        <v>107.8</v>
      </c>
      <c r="O14" s="71"/>
      <c r="P14" s="71"/>
      <c r="Q14" s="71"/>
      <c r="R14" s="71"/>
      <c r="S14" s="71"/>
      <c r="T14" s="71"/>
      <c r="U14" s="71"/>
      <c r="V14" s="71"/>
      <c r="W14" s="71"/>
      <c r="X14" s="71"/>
      <c r="Y14" s="71"/>
      <c r="Z14" s="71"/>
      <c r="AA14" s="71"/>
      <c r="AB14" s="71"/>
      <c r="AC14" s="71"/>
      <c r="AD14" s="71"/>
      <c r="AE14" s="71"/>
      <c r="AF14" s="71"/>
      <c r="AG14" s="71"/>
      <c r="AH14" s="71"/>
    </row>
    <row r="15" spans="1:34" s="21" customFormat="1" x14ac:dyDescent="0.25">
      <c r="B15" s="71"/>
      <c r="C15" s="82" t="s">
        <v>646</v>
      </c>
      <c r="D15" s="83" t="s">
        <v>629</v>
      </c>
      <c r="E15" s="84">
        <v>105.2</v>
      </c>
      <c r="F15" s="85">
        <v>104.1</v>
      </c>
      <c r="G15" s="85">
        <v>103</v>
      </c>
      <c r="H15" s="85">
        <v>102.3</v>
      </c>
      <c r="I15" s="85">
        <v>104.7</v>
      </c>
      <c r="J15" s="85">
        <v>105</v>
      </c>
      <c r="K15" s="85">
        <v>104.8</v>
      </c>
      <c r="L15" s="85">
        <v>104.5</v>
      </c>
      <c r="M15" s="85">
        <v>104.7</v>
      </c>
      <c r="N15" s="85">
        <v>104.8</v>
      </c>
      <c r="O15" s="71"/>
      <c r="P15" s="71"/>
      <c r="Q15" s="71"/>
      <c r="R15" s="71"/>
      <c r="S15" s="71"/>
      <c r="T15" s="71"/>
      <c r="U15" s="71"/>
      <c r="V15" s="71"/>
      <c r="W15" s="71"/>
      <c r="X15" s="71"/>
      <c r="Y15" s="71"/>
      <c r="Z15" s="71"/>
      <c r="AA15" s="71"/>
      <c r="AB15" s="71"/>
      <c r="AC15" s="71"/>
      <c r="AD15" s="71"/>
      <c r="AE15" s="71"/>
      <c r="AF15" s="71"/>
      <c r="AG15" s="71"/>
      <c r="AH15" s="71"/>
    </row>
    <row r="16" spans="1:34" x14ac:dyDescent="0.25">
      <c r="A16" s="21"/>
      <c r="B16" s="181" t="s">
        <v>630</v>
      </c>
      <c r="C16" s="181"/>
      <c r="D16" s="181"/>
      <c r="E16" s="181"/>
      <c r="F16" s="181"/>
      <c r="G16" s="181"/>
      <c r="H16" s="181"/>
      <c r="I16" s="181"/>
      <c r="J16" s="181"/>
      <c r="K16" s="181"/>
      <c r="L16" s="181"/>
      <c r="M16" s="181"/>
      <c r="N16" s="21"/>
      <c r="O16" s="21"/>
      <c r="P16" s="21"/>
      <c r="Q16" s="21"/>
      <c r="R16" s="21"/>
      <c r="S16" s="21"/>
      <c r="T16" s="21"/>
      <c r="U16" s="21"/>
      <c r="V16" s="21"/>
      <c r="W16" s="21"/>
      <c r="X16" s="21"/>
      <c r="Y16" s="21"/>
      <c r="Z16" s="21"/>
      <c r="AA16" s="21"/>
      <c r="AB16" s="21"/>
      <c r="AC16" s="21"/>
      <c r="AD16" s="21"/>
      <c r="AE16" s="21"/>
      <c r="AF16" s="21"/>
      <c r="AG16" s="21"/>
      <c r="AH16" s="21"/>
    </row>
    <row r="17" spans="1:34" ht="28.5" x14ac:dyDescent="0.25">
      <c r="A17" s="21"/>
      <c r="B17" s="71"/>
      <c r="C17" s="79" t="s">
        <v>757</v>
      </c>
      <c r="D17" s="75" t="s">
        <v>632</v>
      </c>
      <c r="E17" s="112">
        <v>1391.1</v>
      </c>
      <c r="F17" s="112">
        <f>SUM(F24*E17/100)</f>
        <v>1516.299</v>
      </c>
      <c r="G17" s="112">
        <f t="shared" ref="G17:N17" si="8">SUM(G24*F17/100)</f>
        <v>1655.7985080000001</v>
      </c>
      <c r="H17" s="112">
        <f t="shared" si="8"/>
        <v>1806.476172228</v>
      </c>
      <c r="I17" s="112">
        <f t="shared" si="8"/>
        <v>1972.6719800729761</v>
      </c>
      <c r="J17" s="112">
        <f t="shared" si="8"/>
        <v>2156.1304742197626</v>
      </c>
      <c r="K17" s="112">
        <f t="shared" si="8"/>
        <v>2363.1189997448596</v>
      </c>
      <c r="L17" s="112">
        <f t="shared" si="8"/>
        <v>2587.6153047206212</v>
      </c>
      <c r="M17" s="112">
        <f t="shared" si="8"/>
        <v>2838.6139892785218</v>
      </c>
      <c r="N17" s="112">
        <f t="shared" si="8"/>
        <v>3111.1209322492596</v>
      </c>
      <c r="O17" s="112">
        <v>1391.1</v>
      </c>
      <c r="P17" s="112">
        <f>SUM(P24*O17/100)</f>
        <v>1495.4324999999999</v>
      </c>
      <c r="Q17" s="112">
        <f t="shared" ref="Q17:X17" si="9">SUM(Q24*P17/100)</f>
        <v>1600.1127750000001</v>
      </c>
      <c r="R17" s="112">
        <f t="shared" si="9"/>
        <v>1715.3208948000001</v>
      </c>
      <c r="S17" s="112">
        <f t="shared" si="9"/>
        <v>1840.5393201204001</v>
      </c>
      <c r="T17" s="112">
        <f t="shared" si="9"/>
        <v>1974.8986904891892</v>
      </c>
      <c r="U17" s="112">
        <f t="shared" si="9"/>
        <v>2115.1164975139218</v>
      </c>
      <c r="V17" s="112">
        <f t="shared" si="9"/>
        <v>2273.7502348274661</v>
      </c>
      <c r="W17" s="112">
        <f t="shared" si="9"/>
        <v>2439.7340019698713</v>
      </c>
      <c r="X17" s="112">
        <f t="shared" si="9"/>
        <v>2615.394850111702</v>
      </c>
      <c r="Y17" s="112">
        <v>1391.1</v>
      </c>
      <c r="Z17" s="112">
        <f>SUM(Z24*Y17/100)</f>
        <v>1530.21</v>
      </c>
      <c r="AA17" s="112">
        <f t="shared" ref="AA17:AH17" si="10">SUM(AA24*Z17/100)</f>
        <v>1707.7143599999999</v>
      </c>
      <c r="AB17" s="112">
        <f t="shared" si="10"/>
        <v>1898.9783683200001</v>
      </c>
      <c r="AC17" s="112">
        <f t="shared" si="10"/>
        <v>2113.5629239401601</v>
      </c>
      <c r="AD17" s="112">
        <f t="shared" si="10"/>
        <v>2348.1684084975177</v>
      </c>
      <c r="AE17" s="112">
        <f t="shared" si="10"/>
        <v>2615.8596070662347</v>
      </c>
      <c r="AF17" s="112">
        <f t="shared" si="10"/>
        <v>2911.4517426647194</v>
      </c>
      <c r="AG17" s="112">
        <f t="shared" si="10"/>
        <v>3246.268693071162</v>
      </c>
      <c r="AH17" s="112">
        <f t="shared" si="10"/>
        <v>3626.0821301604883</v>
      </c>
    </row>
    <row r="18" spans="1:34" ht="28.5" x14ac:dyDescent="0.25">
      <c r="A18" s="21"/>
      <c r="B18" s="71"/>
      <c r="C18" s="79" t="s">
        <v>639</v>
      </c>
      <c r="D18" s="75" t="s">
        <v>629</v>
      </c>
      <c r="E18" s="117">
        <v>109.1</v>
      </c>
      <c r="F18" s="117">
        <v>109</v>
      </c>
      <c r="G18" s="117">
        <v>109.2</v>
      </c>
      <c r="H18" s="117">
        <v>109.1</v>
      </c>
      <c r="I18" s="117">
        <v>109.2</v>
      </c>
      <c r="J18" s="117">
        <v>109.3</v>
      </c>
      <c r="K18" s="117">
        <v>109.6</v>
      </c>
      <c r="L18" s="117">
        <v>109.5</v>
      </c>
      <c r="M18" s="117">
        <v>109.7</v>
      </c>
      <c r="N18" s="117">
        <v>109.6</v>
      </c>
      <c r="O18" s="117">
        <v>109.1</v>
      </c>
      <c r="P18" s="117">
        <v>107.5</v>
      </c>
      <c r="Q18" s="117">
        <v>107</v>
      </c>
      <c r="R18" s="117">
        <v>107.2</v>
      </c>
      <c r="S18" s="117">
        <v>107.3</v>
      </c>
      <c r="T18" s="117">
        <v>107.3</v>
      </c>
      <c r="U18" s="117">
        <v>107.1</v>
      </c>
      <c r="V18" s="117">
        <v>107.5</v>
      </c>
      <c r="W18" s="117">
        <v>107.3</v>
      </c>
      <c r="X18" s="117">
        <v>107.2</v>
      </c>
      <c r="Y18" s="117">
        <v>109.1</v>
      </c>
      <c r="Z18" s="117">
        <v>110</v>
      </c>
      <c r="AA18" s="117">
        <v>111.6</v>
      </c>
      <c r="AB18" s="117">
        <v>111.2</v>
      </c>
      <c r="AC18" s="117">
        <v>111.3</v>
      </c>
      <c r="AD18" s="117">
        <v>111.1</v>
      </c>
      <c r="AE18" s="117">
        <v>111.4</v>
      </c>
      <c r="AF18" s="117">
        <v>111.3</v>
      </c>
      <c r="AG18" s="117">
        <v>111.5</v>
      </c>
      <c r="AH18" s="117">
        <v>111.7</v>
      </c>
    </row>
    <row r="19" spans="1:34" x14ac:dyDescent="0.25">
      <c r="A19" s="21"/>
      <c r="B19" s="71"/>
      <c r="C19" s="79" t="s">
        <v>633</v>
      </c>
      <c r="D19" s="75" t="s">
        <v>634</v>
      </c>
      <c r="E19" s="112">
        <v>10</v>
      </c>
      <c r="F19" s="112">
        <v>15</v>
      </c>
      <c r="G19" s="112">
        <v>20</v>
      </c>
      <c r="H19" s="78">
        <v>25</v>
      </c>
      <c r="I19" s="78">
        <v>30</v>
      </c>
      <c r="J19" s="78">
        <v>35</v>
      </c>
      <c r="K19" s="78">
        <v>40</v>
      </c>
      <c r="L19" s="78">
        <v>45</v>
      </c>
      <c r="M19" s="78">
        <v>50</v>
      </c>
      <c r="N19" s="78">
        <v>55</v>
      </c>
      <c r="O19" s="112">
        <v>10</v>
      </c>
      <c r="P19" s="112">
        <v>12</v>
      </c>
      <c r="Q19" s="112">
        <v>15</v>
      </c>
      <c r="R19" s="78">
        <v>18</v>
      </c>
      <c r="S19" s="78">
        <v>20</v>
      </c>
      <c r="T19" s="78">
        <v>22</v>
      </c>
      <c r="U19" s="78">
        <v>24</v>
      </c>
      <c r="V19" s="78">
        <v>25</v>
      </c>
      <c r="W19" s="78">
        <v>27</v>
      </c>
      <c r="X19" s="78">
        <v>30</v>
      </c>
      <c r="Y19" s="112">
        <v>10</v>
      </c>
      <c r="Z19" s="112">
        <v>15</v>
      </c>
      <c r="AA19" s="112">
        <v>20</v>
      </c>
      <c r="AB19" s="78">
        <v>30</v>
      </c>
      <c r="AC19" s="78">
        <v>80</v>
      </c>
      <c r="AD19" s="78">
        <v>85</v>
      </c>
      <c r="AE19" s="78">
        <v>87</v>
      </c>
      <c r="AF19" s="78">
        <v>90</v>
      </c>
      <c r="AG19" s="78">
        <v>93</v>
      </c>
      <c r="AH19" s="78">
        <v>95</v>
      </c>
    </row>
    <row r="20" spans="1:34" ht="28.5" x14ac:dyDescent="0.25">
      <c r="A20" s="21"/>
      <c r="B20" s="71"/>
      <c r="C20" s="79" t="s">
        <v>635</v>
      </c>
      <c r="D20" s="75" t="s">
        <v>638</v>
      </c>
      <c r="E20" s="75">
        <v>220.9</v>
      </c>
      <c r="F20" s="112">
        <f>SUM(E20*F22/100)</f>
        <v>229.73600000000002</v>
      </c>
      <c r="G20" s="112">
        <f t="shared" ref="G20:N20" si="11">SUM(F20*G22/100)</f>
        <v>238.92544000000001</v>
      </c>
      <c r="H20" s="112">
        <f t="shared" si="11"/>
        <v>248.4824576</v>
      </c>
      <c r="I20" s="112">
        <f t="shared" si="11"/>
        <v>258.42175590400001</v>
      </c>
      <c r="J20" s="112">
        <f t="shared" si="11"/>
        <v>268.75862614016</v>
      </c>
      <c r="K20" s="112">
        <f t="shared" si="11"/>
        <v>279.50897118576643</v>
      </c>
      <c r="L20" s="112">
        <f t="shared" si="11"/>
        <v>290.68933003319705</v>
      </c>
      <c r="M20" s="112">
        <f t="shared" si="11"/>
        <v>302.31690323452494</v>
      </c>
      <c r="N20" s="112">
        <f t="shared" si="11"/>
        <v>314.40957936390595</v>
      </c>
      <c r="O20" s="75">
        <v>220.9</v>
      </c>
      <c r="P20" s="112">
        <f>SUM(O20*P22/100)</f>
        <v>223.10900000000001</v>
      </c>
      <c r="Q20" s="112">
        <f t="shared" ref="Q20:X20" si="12">SUM(P20*Q22/100)</f>
        <v>225.34009000000003</v>
      </c>
      <c r="R20" s="112">
        <f t="shared" si="12"/>
        <v>227.59349090000003</v>
      </c>
      <c r="S20" s="112">
        <f t="shared" si="12"/>
        <v>229.86942580900003</v>
      </c>
      <c r="T20" s="112">
        <f t="shared" si="12"/>
        <v>232.16812006709003</v>
      </c>
      <c r="U20" s="112">
        <f t="shared" si="12"/>
        <v>234.48980126776092</v>
      </c>
      <c r="V20" s="112">
        <f t="shared" si="12"/>
        <v>236.83469928043854</v>
      </c>
      <c r="W20" s="112">
        <f t="shared" si="12"/>
        <v>239.20304627324293</v>
      </c>
      <c r="X20" s="112">
        <f t="shared" si="12"/>
        <v>241.59507673597534</v>
      </c>
      <c r="Y20" s="75">
        <v>220.9</v>
      </c>
      <c r="Z20" s="112">
        <f>SUM(Y20*Z22/100)</f>
        <v>236.363</v>
      </c>
      <c r="AA20" s="112">
        <f t="shared" ref="AA20:AH20" si="13">SUM(Z20*AA22/100)</f>
        <v>252.90841</v>
      </c>
      <c r="AB20" s="112">
        <f t="shared" si="13"/>
        <v>270.61199870000002</v>
      </c>
      <c r="AC20" s="112">
        <f t="shared" si="13"/>
        <v>289.554838609</v>
      </c>
      <c r="AD20" s="112">
        <f t="shared" si="13"/>
        <v>309.82367731163004</v>
      </c>
      <c r="AE20" s="112">
        <f t="shared" si="13"/>
        <v>331.51133472344418</v>
      </c>
      <c r="AF20" s="112">
        <f t="shared" si="13"/>
        <v>354.71712815408529</v>
      </c>
      <c r="AG20" s="112">
        <f t="shared" si="13"/>
        <v>379.54732712487123</v>
      </c>
      <c r="AH20" s="112">
        <f t="shared" si="13"/>
        <v>406.11564002361223</v>
      </c>
    </row>
    <row r="21" spans="1:34" ht="28.5" x14ac:dyDescent="0.25">
      <c r="A21" s="21"/>
      <c r="B21" s="71"/>
      <c r="C21" s="79" t="s">
        <v>636</v>
      </c>
      <c r="D21" s="75" t="s">
        <v>637</v>
      </c>
      <c r="E21" s="75">
        <v>2.7</v>
      </c>
      <c r="F21" s="112">
        <f>SUM(F23*E21/100)</f>
        <v>3.105</v>
      </c>
      <c r="G21" s="112">
        <f t="shared" ref="G21:N21" si="14">SUM(G23*F21/100)</f>
        <v>3.5707499999999999</v>
      </c>
      <c r="H21" s="112">
        <f t="shared" si="14"/>
        <v>4.1063624999999995</v>
      </c>
      <c r="I21" s="112">
        <f t="shared" si="14"/>
        <v>4.7223168749999997</v>
      </c>
      <c r="J21" s="112">
        <f t="shared" si="14"/>
        <v>5.4306644062499991</v>
      </c>
      <c r="K21" s="112">
        <f t="shared" si="14"/>
        <v>6.2452640671874988</v>
      </c>
      <c r="L21" s="112">
        <f t="shared" si="14"/>
        <v>7.1820536772656238</v>
      </c>
      <c r="M21" s="112">
        <f t="shared" si="14"/>
        <v>8.2593617288554668</v>
      </c>
      <c r="N21" s="112">
        <f t="shared" si="14"/>
        <v>9.4982659881837872</v>
      </c>
      <c r="O21" s="75">
        <v>2.7</v>
      </c>
      <c r="P21" s="112">
        <f>SUM(P23*O21/100)</f>
        <v>2.835</v>
      </c>
      <c r="Q21" s="112">
        <f t="shared" ref="Q21:X21" si="15">SUM(Q23*P21/100)</f>
        <v>2.97675</v>
      </c>
      <c r="R21" s="112">
        <f t="shared" si="15"/>
        <v>3.1255875</v>
      </c>
      <c r="S21" s="112">
        <f t="shared" si="15"/>
        <v>3.281866875</v>
      </c>
      <c r="T21" s="112">
        <f t="shared" si="15"/>
        <v>3.4459602187500002</v>
      </c>
      <c r="U21" s="112">
        <f t="shared" si="15"/>
        <v>3.6182582296875001</v>
      </c>
      <c r="V21" s="112">
        <f t="shared" si="15"/>
        <v>3.7991711411718749</v>
      </c>
      <c r="W21" s="112">
        <f t="shared" si="15"/>
        <v>3.9891296982304687</v>
      </c>
      <c r="X21" s="112">
        <f t="shared" si="15"/>
        <v>4.1885861831419922</v>
      </c>
      <c r="Y21" s="75">
        <v>2.7</v>
      </c>
      <c r="Z21" s="112">
        <f>SUM(Z23*Y21/100)</f>
        <v>3.375</v>
      </c>
      <c r="AA21" s="112">
        <f t="shared" ref="AA21:AH21" si="16">SUM(AA23*Z21/100)</f>
        <v>4.21875</v>
      </c>
      <c r="AB21" s="112">
        <f t="shared" si="16"/>
        <v>5.2734375</v>
      </c>
      <c r="AC21" s="112">
        <f t="shared" si="16"/>
        <v>6.591796875</v>
      </c>
      <c r="AD21" s="112">
        <f t="shared" si="16"/>
        <v>8.23974609375</v>
      </c>
      <c r="AE21" s="112">
        <f t="shared" si="16"/>
        <v>10.2996826171875</v>
      </c>
      <c r="AF21" s="112">
        <f t="shared" si="16"/>
        <v>12.874603271484375</v>
      </c>
      <c r="AG21" s="112">
        <f t="shared" si="16"/>
        <v>16.093254089355469</v>
      </c>
      <c r="AH21" s="112">
        <f t="shared" si="16"/>
        <v>20.116567611694336</v>
      </c>
    </row>
    <row r="22" spans="1:34" ht="28.5" x14ac:dyDescent="0.25">
      <c r="A22" s="21"/>
      <c r="B22" s="71"/>
      <c r="C22" s="115" t="s">
        <v>761</v>
      </c>
      <c r="D22" s="83" t="s">
        <v>638</v>
      </c>
      <c r="E22" s="83">
        <v>100.4</v>
      </c>
      <c r="F22" s="116">
        <v>104</v>
      </c>
      <c r="G22" s="116">
        <v>104</v>
      </c>
      <c r="H22" s="116">
        <v>104</v>
      </c>
      <c r="I22" s="116">
        <v>104</v>
      </c>
      <c r="J22" s="116">
        <v>104</v>
      </c>
      <c r="K22" s="116">
        <v>104</v>
      </c>
      <c r="L22" s="116">
        <v>104</v>
      </c>
      <c r="M22" s="116">
        <v>104</v>
      </c>
      <c r="N22" s="116">
        <v>104</v>
      </c>
      <c r="O22" s="83">
        <v>100.4</v>
      </c>
      <c r="P22" s="116">
        <v>101</v>
      </c>
      <c r="Q22" s="116">
        <v>101</v>
      </c>
      <c r="R22" s="116">
        <v>101</v>
      </c>
      <c r="S22" s="116">
        <v>101</v>
      </c>
      <c r="T22" s="116">
        <v>101</v>
      </c>
      <c r="U22" s="116">
        <v>101</v>
      </c>
      <c r="V22" s="116">
        <v>101</v>
      </c>
      <c r="W22" s="116">
        <v>101</v>
      </c>
      <c r="X22" s="116">
        <v>101</v>
      </c>
      <c r="Y22" s="83">
        <v>100.4</v>
      </c>
      <c r="Z22" s="116">
        <v>107</v>
      </c>
      <c r="AA22" s="116">
        <v>107</v>
      </c>
      <c r="AB22" s="116">
        <v>107</v>
      </c>
      <c r="AC22" s="116">
        <v>107</v>
      </c>
      <c r="AD22" s="116">
        <v>107</v>
      </c>
      <c r="AE22" s="116">
        <v>107</v>
      </c>
      <c r="AF22" s="116">
        <v>107</v>
      </c>
      <c r="AG22" s="116">
        <v>107</v>
      </c>
      <c r="AH22" s="116">
        <v>107</v>
      </c>
    </row>
    <row r="23" spans="1:34" ht="28.5" x14ac:dyDescent="0.25">
      <c r="A23" s="21"/>
      <c r="B23" s="71"/>
      <c r="C23" s="115" t="s">
        <v>763</v>
      </c>
      <c r="D23" s="83" t="s">
        <v>637</v>
      </c>
      <c r="E23" s="116"/>
      <c r="F23" s="116">
        <v>115</v>
      </c>
      <c r="G23" s="116">
        <v>115</v>
      </c>
      <c r="H23" s="116">
        <v>115</v>
      </c>
      <c r="I23" s="116">
        <v>115</v>
      </c>
      <c r="J23" s="116">
        <v>115</v>
      </c>
      <c r="K23" s="116">
        <v>115</v>
      </c>
      <c r="L23" s="116">
        <v>115</v>
      </c>
      <c r="M23" s="116">
        <v>115</v>
      </c>
      <c r="N23" s="116">
        <v>115</v>
      </c>
      <c r="O23" s="83"/>
      <c r="P23" s="116">
        <v>105</v>
      </c>
      <c r="Q23" s="116">
        <v>105</v>
      </c>
      <c r="R23" s="116">
        <v>105</v>
      </c>
      <c r="S23" s="116">
        <v>105</v>
      </c>
      <c r="T23" s="116">
        <v>105</v>
      </c>
      <c r="U23" s="116">
        <v>105</v>
      </c>
      <c r="V23" s="116">
        <v>105</v>
      </c>
      <c r="W23" s="116">
        <v>105</v>
      </c>
      <c r="X23" s="116">
        <v>105</v>
      </c>
      <c r="Y23" s="83"/>
      <c r="Z23" s="116">
        <v>125</v>
      </c>
      <c r="AA23" s="116">
        <v>125</v>
      </c>
      <c r="AB23" s="116">
        <v>125</v>
      </c>
      <c r="AC23" s="116">
        <v>125</v>
      </c>
      <c r="AD23" s="116">
        <v>125</v>
      </c>
      <c r="AE23" s="116">
        <v>125</v>
      </c>
      <c r="AF23" s="116">
        <v>125</v>
      </c>
      <c r="AG23" s="116">
        <v>125</v>
      </c>
      <c r="AH23" s="116">
        <v>125</v>
      </c>
    </row>
    <row r="24" spans="1:34" ht="28.5" x14ac:dyDescent="0.25">
      <c r="A24" s="21"/>
      <c r="B24" s="71"/>
      <c r="C24" s="115" t="s">
        <v>758</v>
      </c>
      <c r="D24" s="83" t="s">
        <v>629</v>
      </c>
      <c r="E24" s="116">
        <v>109.1</v>
      </c>
      <c r="F24" s="116">
        <v>109</v>
      </c>
      <c r="G24" s="116">
        <v>109.2</v>
      </c>
      <c r="H24" s="116">
        <v>109.1</v>
      </c>
      <c r="I24" s="116">
        <v>109.2</v>
      </c>
      <c r="J24" s="116">
        <v>109.3</v>
      </c>
      <c r="K24" s="116">
        <v>109.6</v>
      </c>
      <c r="L24" s="116">
        <v>109.5</v>
      </c>
      <c r="M24" s="116">
        <v>109.7</v>
      </c>
      <c r="N24" s="116">
        <v>109.6</v>
      </c>
      <c r="O24" s="116">
        <v>109.1</v>
      </c>
      <c r="P24" s="116">
        <v>107.5</v>
      </c>
      <c r="Q24" s="116">
        <v>107</v>
      </c>
      <c r="R24" s="116">
        <v>107.2</v>
      </c>
      <c r="S24" s="116">
        <v>107.3</v>
      </c>
      <c r="T24" s="116">
        <v>107.3</v>
      </c>
      <c r="U24" s="116">
        <v>107.1</v>
      </c>
      <c r="V24" s="116">
        <v>107.5</v>
      </c>
      <c r="W24" s="116">
        <v>107.3</v>
      </c>
      <c r="X24" s="116">
        <v>107.2</v>
      </c>
      <c r="Y24" s="116">
        <v>109.1</v>
      </c>
      <c r="Z24" s="116">
        <v>110</v>
      </c>
      <c r="AA24" s="116">
        <v>111.6</v>
      </c>
      <c r="AB24" s="116">
        <v>111.2</v>
      </c>
      <c r="AC24" s="116">
        <v>111.3</v>
      </c>
      <c r="AD24" s="116">
        <v>111.1</v>
      </c>
      <c r="AE24" s="116">
        <v>111.4</v>
      </c>
      <c r="AF24" s="116">
        <v>111.3</v>
      </c>
      <c r="AG24" s="116">
        <v>111.5</v>
      </c>
      <c r="AH24" s="116">
        <v>111.7</v>
      </c>
    </row>
    <row r="25" spans="1:34" x14ac:dyDescent="0.25">
      <c r="A25" s="21"/>
      <c r="B25" s="178" t="s">
        <v>663</v>
      </c>
      <c r="C25" s="179"/>
      <c r="D25" s="179"/>
      <c r="E25" s="179"/>
      <c r="F25" s="179"/>
      <c r="G25" s="179"/>
      <c r="H25" s="179"/>
      <c r="I25" s="179"/>
      <c r="J25" s="179"/>
      <c r="K25" s="179"/>
      <c r="L25" s="179"/>
      <c r="M25" s="180"/>
      <c r="N25" s="21"/>
      <c r="O25" s="21"/>
      <c r="P25" s="21"/>
      <c r="Q25" s="21"/>
      <c r="R25" s="21"/>
      <c r="S25" s="21"/>
      <c r="T25" s="21"/>
      <c r="U25" s="21"/>
      <c r="V25" s="21"/>
      <c r="W25" s="21"/>
      <c r="X25" s="21"/>
      <c r="Y25" s="21"/>
      <c r="Z25" s="21"/>
      <c r="AA25" s="21"/>
      <c r="AB25" s="21"/>
      <c r="AC25" s="21"/>
      <c r="AD25" s="21"/>
      <c r="AE25" s="21"/>
      <c r="AF25" s="21"/>
      <c r="AG25" s="21"/>
      <c r="AH25" s="21"/>
    </row>
    <row r="26" spans="1:34" ht="28.5" x14ac:dyDescent="0.25">
      <c r="A26" s="21"/>
      <c r="B26" s="71"/>
      <c r="C26" s="72" t="s">
        <v>664</v>
      </c>
      <c r="D26" s="75" t="s">
        <v>629</v>
      </c>
      <c r="E26" s="78">
        <v>65</v>
      </c>
      <c r="F26" s="78">
        <v>67</v>
      </c>
      <c r="G26" s="78">
        <v>69</v>
      </c>
      <c r="H26" s="78">
        <v>72</v>
      </c>
      <c r="I26" s="78">
        <v>75</v>
      </c>
      <c r="J26" s="78">
        <v>78</v>
      </c>
      <c r="K26" s="78">
        <v>81</v>
      </c>
      <c r="L26" s="78">
        <v>84</v>
      </c>
      <c r="M26" s="78">
        <v>85</v>
      </c>
      <c r="N26" s="78">
        <v>88</v>
      </c>
      <c r="O26" s="78">
        <v>65</v>
      </c>
      <c r="P26" s="78">
        <v>66</v>
      </c>
      <c r="Q26" s="78">
        <v>67</v>
      </c>
      <c r="R26" s="78">
        <v>67</v>
      </c>
      <c r="S26" s="78">
        <v>68</v>
      </c>
      <c r="T26" s="78">
        <v>69</v>
      </c>
      <c r="U26" s="78">
        <v>69</v>
      </c>
      <c r="V26" s="78">
        <v>70</v>
      </c>
      <c r="W26" s="78">
        <v>71</v>
      </c>
      <c r="X26" s="78">
        <v>72</v>
      </c>
      <c r="Y26" s="78">
        <v>65</v>
      </c>
      <c r="Z26" s="78">
        <v>68</v>
      </c>
      <c r="AA26" s="78">
        <v>70</v>
      </c>
      <c r="AB26" s="78">
        <v>75</v>
      </c>
      <c r="AC26" s="78">
        <v>77</v>
      </c>
      <c r="AD26" s="78">
        <v>79</v>
      </c>
      <c r="AE26" s="78">
        <v>82</v>
      </c>
      <c r="AF26" s="78">
        <v>85</v>
      </c>
      <c r="AG26" s="78">
        <v>87</v>
      </c>
      <c r="AH26" s="78">
        <v>90</v>
      </c>
    </row>
    <row r="27" spans="1:34" ht="28.5" x14ac:dyDescent="0.25">
      <c r="A27" s="21"/>
      <c r="B27" s="71"/>
      <c r="C27" s="72" t="s">
        <v>665</v>
      </c>
      <c r="D27" s="75" t="s">
        <v>629</v>
      </c>
      <c r="E27" s="75"/>
      <c r="F27" s="75"/>
      <c r="G27" s="75"/>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row>
    <row r="28" spans="1:34" ht="28.5" x14ac:dyDescent="0.25">
      <c r="A28" s="21"/>
      <c r="B28" s="71"/>
      <c r="C28" s="72" t="s">
        <v>667</v>
      </c>
      <c r="D28" s="75" t="s">
        <v>666</v>
      </c>
      <c r="E28" s="75">
        <v>2300</v>
      </c>
      <c r="F28" s="75">
        <v>2330</v>
      </c>
      <c r="G28" s="75">
        <v>2370</v>
      </c>
      <c r="H28" s="76">
        <v>2400</v>
      </c>
      <c r="I28" s="76">
        <v>2430</v>
      </c>
      <c r="J28" s="76">
        <v>2470</v>
      </c>
      <c r="K28" s="76">
        <v>2500</v>
      </c>
      <c r="L28" s="76">
        <v>2550</v>
      </c>
      <c r="M28" s="76">
        <v>2600</v>
      </c>
      <c r="N28" s="76">
        <v>2650</v>
      </c>
      <c r="O28" s="76">
        <v>2300</v>
      </c>
      <c r="P28" s="76">
        <v>2300</v>
      </c>
      <c r="Q28" s="76">
        <v>2330</v>
      </c>
      <c r="R28" s="76">
        <v>2350</v>
      </c>
      <c r="S28" s="76">
        <v>2360</v>
      </c>
      <c r="T28" s="76">
        <v>2400</v>
      </c>
      <c r="U28" s="76">
        <v>2440</v>
      </c>
      <c r="V28" s="76">
        <v>2490</v>
      </c>
      <c r="W28" s="76">
        <v>2540</v>
      </c>
      <c r="X28" s="76">
        <v>2580</v>
      </c>
      <c r="Y28" s="76">
        <v>2300</v>
      </c>
      <c r="Z28" s="76">
        <v>2350</v>
      </c>
      <c r="AA28" s="76">
        <v>2400</v>
      </c>
      <c r="AB28" s="76">
        <v>2450</v>
      </c>
      <c r="AC28" s="76">
        <v>2500</v>
      </c>
      <c r="AD28" s="76">
        <v>2550</v>
      </c>
      <c r="AE28" s="76">
        <v>2600</v>
      </c>
      <c r="AF28" s="76">
        <v>2650</v>
      </c>
      <c r="AG28" s="76">
        <v>2700</v>
      </c>
      <c r="AH28" s="76">
        <v>2750</v>
      </c>
    </row>
    <row r="29" spans="1:34" x14ac:dyDescent="0.25">
      <c r="A29" s="21"/>
      <c r="B29" s="178" t="s">
        <v>668</v>
      </c>
      <c r="C29" s="179"/>
      <c r="D29" s="179"/>
      <c r="E29" s="179"/>
      <c r="F29" s="179"/>
      <c r="G29" s="179"/>
      <c r="H29" s="179"/>
      <c r="I29" s="179"/>
      <c r="J29" s="179"/>
      <c r="K29" s="179"/>
      <c r="L29" s="179"/>
      <c r="M29" s="180"/>
      <c r="N29" s="21"/>
      <c r="O29" s="21"/>
      <c r="P29" s="21"/>
      <c r="Q29" s="21"/>
      <c r="R29" s="21"/>
      <c r="S29" s="21"/>
      <c r="T29" s="21"/>
      <c r="U29" s="21"/>
      <c r="V29" s="21"/>
      <c r="W29" s="21"/>
      <c r="X29" s="21"/>
      <c r="Y29" s="21"/>
      <c r="Z29" s="21"/>
      <c r="AA29" s="21"/>
      <c r="AB29" s="21"/>
      <c r="AC29" s="21"/>
      <c r="AD29" s="21"/>
      <c r="AE29" s="21"/>
      <c r="AF29" s="21"/>
      <c r="AG29" s="21"/>
      <c r="AH29" s="21"/>
    </row>
    <row r="30" spans="1:34" ht="28.5" x14ac:dyDescent="0.25">
      <c r="A30" s="21"/>
      <c r="B30" s="71"/>
      <c r="C30" s="72" t="s">
        <v>708</v>
      </c>
      <c r="D30" s="75" t="s">
        <v>669</v>
      </c>
      <c r="E30" s="75"/>
      <c r="F30" s="75"/>
      <c r="G30" s="75"/>
      <c r="H30" s="76"/>
      <c r="I30" s="76"/>
      <c r="J30" s="76"/>
      <c r="K30" s="76"/>
      <c r="L30" s="76"/>
      <c r="M30" s="76"/>
      <c r="N30" s="21"/>
      <c r="O30" s="21"/>
      <c r="P30" s="21"/>
      <c r="Q30" s="21"/>
      <c r="R30" s="21"/>
      <c r="S30" s="21"/>
      <c r="T30" s="21"/>
      <c r="U30" s="21"/>
      <c r="V30" s="21"/>
      <c r="W30" s="21"/>
      <c r="X30" s="21"/>
      <c r="Y30" s="21"/>
      <c r="Z30" s="21"/>
      <c r="AA30" s="21"/>
      <c r="AB30" s="21"/>
      <c r="AC30" s="21"/>
      <c r="AD30" s="21"/>
      <c r="AE30" s="21"/>
      <c r="AF30" s="21"/>
      <c r="AG30" s="21"/>
      <c r="AH30" s="21"/>
    </row>
    <row r="31" spans="1:34" ht="28.5" x14ac:dyDescent="0.25">
      <c r="A31" s="21"/>
      <c r="B31" s="71"/>
      <c r="C31" s="72" t="s">
        <v>764</v>
      </c>
      <c r="D31" s="75" t="s">
        <v>621</v>
      </c>
      <c r="E31" s="75">
        <v>32.700000000000003</v>
      </c>
      <c r="F31" s="75">
        <f>SUM(E31+1.5)</f>
        <v>34.200000000000003</v>
      </c>
      <c r="G31" s="75">
        <f t="shared" ref="G31:N31" si="17">SUM(F31+1.5)</f>
        <v>35.700000000000003</v>
      </c>
      <c r="H31" s="75">
        <f t="shared" si="17"/>
        <v>37.200000000000003</v>
      </c>
      <c r="I31" s="75">
        <f t="shared" si="17"/>
        <v>38.700000000000003</v>
      </c>
      <c r="J31" s="75">
        <f t="shared" si="17"/>
        <v>40.200000000000003</v>
      </c>
      <c r="K31" s="75">
        <f t="shared" si="17"/>
        <v>41.7</v>
      </c>
      <c r="L31" s="75">
        <f t="shared" si="17"/>
        <v>43.2</v>
      </c>
      <c r="M31" s="75">
        <f t="shared" si="17"/>
        <v>44.7</v>
      </c>
      <c r="N31" s="75">
        <f t="shared" si="17"/>
        <v>46.2</v>
      </c>
      <c r="O31" s="75">
        <v>32.700000000000003</v>
      </c>
      <c r="P31" s="75">
        <f>SUM(O31+1)</f>
        <v>33.700000000000003</v>
      </c>
      <c r="Q31" s="75">
        <f t="shared" ref="Q31:X31" si="18">SUM(P31+1)</f>
        <v>34.700000000000003</v>
      </c>
      <c r="R31" s="75">
        <f t="shared" si="18"/>
        <v>35.700000000000003</v>
      </c>
      <c r="S31" s="75">
        <f t="shared" si="18"/>
        <v>36.700000000000003</v>
      </c>
      <c r="T31" s="75">
        <f t="shared" si="18"/>
        <v>37.700000000000003</v>
      </c>
      <c r="U31" s="75">
        <f t="shared" si="18"/>
        <v>38.700000000000003</v>
      </c>
      <c r="V31" s="75">
        <f t="shared" si="18"/>
        <v>39.700000000000003</v>
      </c>
      <c r="W31" s="75">
        <f t="shared" si="18"/>
        <v>40.700000000000003</v>
      </c>
      <c r="X31" s="75">
        <f t="shared" si="18"/>
        <v>41.7</v>
      </c>
      <c r="Y31" s="75">
        <v>32.700000000000003</v>
      </c>
      <c r="Z31" s="75">
        <f>SUM(Y31+2)</f>
        <v>34.700000000000003</v>
      </c>
      <c r="AA31" s="75">
        <f t="shared" ref="AA31:AH31" si="19">SUM(Z31+2)</f>
        <v>36.700000000000003</v>
      </c>
      <c r="AB31" s="75">
        <f t="shared" si="19"/>
        <v>38.700000000000003</v>
      </c>
      <c r="AC31" s="75">
        <f t="shared" si="19"/>
        <v>40.700000000000003</v>
      </c>
      <c r="AD31" s="75">
        <f t="shared" si="19"/>
        <v>42.7</v>
      </c>
      <c r="AE31" s="75">
        <f t="shared" si="19"/>
        <v>44.7</v>
      </c>
      <c r="AF31" s="75">
        <f t="shared" si="19"/>
        <v>46.7</v>
      </c>
      <c r="AG31" s="75">
        <f t="shared" si="19"/>
        <v>48.7</v>
      </c>
      <c r="AH31" s="75">
        <f t="shared" si="19"/>
        <v>50.7</v>
      </c>
    </row>
    <row r="32" spans="1:34" ht="28.5" x14ac:dyDescent="0.25">
      <c r="A32" s="21"/>
      <c r="B32" s="71"/>
      <c r="C32" s="80" t="s">
        <v>765</v>
      </c>
      <c r="D32" s="75" t="s">
        <v>621</v>
      </c>
      <c r="E32" s="112">
        <v>4</v>
      </c>
      <c r="F32" s="112">
        <f>SUM(E32+0.5)</f>
        <v>4.5</v>
      </c>
      <c r="G32" s="112">
        <f t="shared" ref="G32:N32" si="20">SUM(F32+0.5)</f>
        <v>5</v>
      </c>
      <c r="H32" s="112">
        <f t="shared" si="20"/>
        <v>5.5</v>
      </c>
      <c r="I32" s="112">
        <f t="shared" si="20"/>
        <v>6</v>
      </c>
      <c r="J32" s="112">
        <f t="shared" si="20"/>
        <v>6.5</v>
      </c>
      <c r="K32" s="112">
        <f t="shared" si="20"/>
        <v>7</v>
      </c>
      <c r="L32" s="112">
        <f t="shared" si="20"/>
        <v>7.5</v>
      </c>
      <c r="M32" s="112">
        <f t="shared" si="20"/>
        <v>8</v>
      </c>
      <c r="N32" s="112">
        <f t="shared" si="20"/>
        <v>8.5</v>
      </c>
      <c r="O32" s="112">
        <v>4</v>
      </c>
      <c r="P32" s="112">
        <f>SUM(O32+0.2)</f>
        <v>4.2</v>
      </c>
      <c r="Q32" s="112">
        <f t="shared" ref="Q32:X32" si="21">SUM(P32+0.2)</f>
        <v>4.4000000000000004</v>
      </c>
      <c r="R32" s="112">
        <f t="shared" si="21"/>
        <v>4.6000000000000005</v>
      </c>
      <c r="S32" s="112">
        <f t="shared" si="21"/>
        <v>4.8000000000000007</v>
      </c>
      <c r="T32" s="112">
        <f t="shared" si="21"/>
        <v>5.0000000000000009</v>
      </c>
      <c r="U32" s="112">
        <f t="shared" si="21"/>
        <v>5.2000000000000011</v>
      </c>
      <c r="V32" s="112">
        <f t="shared" si="21"/>
        <v>5.4000000000000012</v>
      </c>
      <c r="W32" s="112">
        <f t="shared" si="21"/>
        <v>5.6000000000000014</v>
      </c>
      <c r="X32" s="112">
        <f t="shared" si="21"/>
        <v>5.8000000000000016</v>
      </c>
      <c r="Y32" s="112">
        <v>4</v>
      </c>
      <c r="Z32" s="112">
        <f>SUM(Y32+0.8)</f>
        <v>4.8</v>
      </c>
      <c r="AA32" s="112">
        <f t="shared" ref="AA32:AH32" si="22">SUM(Z32+0.8)</f>
        <v>5.6</v>
      </c>
      <c r="AB32" s="112">
        <f t="shared" si="22"/>
        <v>6.3999999999999995</v>
      </c>
      <c r="AC32" s="112">
        <f t="shared" si="22"/>
        <v>7.1999999999999993</v>
      </c>
      <c r="AD32" s="112">
        <f t="shared" si="22"/>
        <v>7.9999999999999991</v>
      </c>
      <c r="AE32" s="112">
        <f t="shared" si="22"/>
        <v>8.7999999999999989</v>
      </c>
      <c r="AF32" s="112">
        <f t="shared" si="22"/>
        <v>9.6</v>
      </c>
      <c r="AG32" s="112">
        <f t="shared" si="22"/>
        <v>10.4</v>
      </c>
      <c r="AH32" s="112">
        <f t="shared" si="22"/>
        <v>11.200000000000001</v>
      </c>
    </row>
    <row r="33" spans="1:34" x14ac:dyDescent="0.25">
      <c r="A33" s="21"/>
      <c r="B33" s="71"/>
      <c r="C33" s="72" t="s">
        <v>671</v>
      </c>
      <c r="D33" s="75" t="s">
        <v>629</v>
      </c>
      <c r="E33" s="112">
        <v>40</v>
      </c>
      <c r="F33" s="78">
        <f>SUM(E33+3)</f>
        <v>43</v>
      </c>
      <c r="G33" s="78">
        <f t="shared" ref="G33:N33" si="23">SUM(F33+3)</f>
        <v>46</v>
      </c>
      <c r="H33" s="78">
        <f t="shared" si="23"/>
        <v>49</v>
      </c>
      <c r="I33" s="78">
        <f t="shared" si="23"/>
        <v>52</v>
      </c>
      <c r="J33" s="78">
        <f t="shared" si="23"/>
        <v>55</v>
      </c>
      <c r="K33" s="78">
        <f t="shared" si="23"/>
        <v>58</v>
      </c>
      <c r="L33" s="78">
        <f t="shared" si="23"/>
        <v>61</v>
      </c>
      <c r="M33" s="78">
        <f t="shared" si="23"/>
        <v>64</v>
      </c>
      <c r="N33" s="78">
        <f t="shared" si="23"/>
        <v>67</v>
      </c>
      <c r="O33" s="78">
        <v>40</v>
      </c>
      <c r="P33" s="78">
        <f>SUM(O33+2)</f>
        <v>42</v>
      </c>
      <c r="Q33" s="78">
        <f t="shared" ref="Q33:X33" si="24">SUM(P33+2)</f>
        <v>44</v>
      </c>
      <c r="R33" s="78">
        <f t="shared" si="24"/>
        <v>46</v>
      </c>
      <c r="S33" s="78">
        <f t="shared" si="24"/>
        <v>48</v>
      </c>
      <c r="T33" s="78">
        <f t="shared" si="24"/>
        <v>50</v>
      </c>
      <c r="U33" s="78">
        <f t="shared" si="24"/>
        <v>52</v>
      </c>
      <c r="V33" s="78">
        <f t="shared" si="24"/>
        <v>54</v>
      </c>
      <c r="W33" s="78">
        <f t="shared" si="24"/>
        <v>56</v>
      </c>
      <c r="X33" s="78">
        <f t="shared" si="24"/>
        <v>58</v>
      </c>
      <c r="Y33" s="78">
        <v>40</v>
      </c>
      <c r="Z33" s="78">
        <f>SUM(Y33+5)</f>
        <v>45</v>
      </c>
      <c r="AA33" s="78">
        <f t="shared" ref="AA33:AH33" si="25">SUM(Z33+5)</f>
        <v>50</v>
      </c>
      <c r="AB33" s="78">
        <f t="shared" si="25"/>
        <v>55</v>
      </c>
      <c r="AC33" s="78">
        <f t="shared" si="25"/>
        <v>60</v>
      </c>
      <c r="AD33" s="78">
        <f t="shared" si="25"/>
        <v>65</v>
      </c>
      <c r="AE33" s="78">
        <f t="shared" si="25"/>
        <v>70</v>
      </c>
      <c r="AF33" s="78">
        <f t="shared" si="25"/>
        <v>75</v>
      </c>
      <c r="AG33" s="78">
        <f t="shared" si="25"/>
        <v>80</v>
      </c>
      <c r="AH33" s="78">
        <f t="shared" si="25"/>
        <v>85</v>
      </c>
    </row>
    <row r="34" spans="1:34" ht="31.5" customHeight="1" x14ac:dyDescent="0.25">
      <c r="A34" s="21"/>
      <c r="B34" s="71"/>
      <c r="C34" s="72" t="s">
        <v>670</v>
      </c>
      <c r="D34" s="75" t="s">
        <v>669</v>
      </c>
      <c r="E34" s="112">
        <v>2.5</v>
      </c>
      <c r="F34" s="112">
        <f>SUM(E34+0.1)</f>
        <v>2.6</v>
      </c>
      <c r="G34" s="112">
        <f t="shared" ref="G34:N34" si="26">SUM(F34+0.1)</f>
        <v>2.7</v>
      </c>
      <c r="H34" s="112">
        <f t="shared" si="26"/>
        <v>2.8000000000000003</v>
      </c>
      <c r="I34" s="112">
        <f t="shared" si="26"/>
        <v>2.9000000000000004</v>
      </c>
      <c r="J34" s="112">
        <f t="shared" si="26"/>
        <v>3.0000000000000004</v>
      </c>
      <c r="K34" s="112">
        <f t="shared" si="26"/>
        <v>3.1000000000000005</v>
      </c>
      <c r="L34" s="112">
        <f t="shared" si="26"/>
        <v>3.2000000000000006</v>
      </c>
      <c r="M34" s="112">
        <f t="shared" si="26"/>
        <v>3.3000000000000007</v>
      </c>
      <c r="N34" s="112">
        <f t="shared" si="26"/>
        <v>3.4000000000000008</v>
      </c>
      <c r="O34" s="112">
        <v>2.5</v>
      </c>
      <c r="P34" s="112">
        <v>2.5</v>
      </c>
      <c r="Q34" s="112">
        <v>2.5</v>
      </c>
      <c r="R34" s="112">
        <v>2.5</v>
      </c>
      <c r="S34" s="112">
        <v>2.5</v>
      </c>
      <c r="T34" s="112">
        <v>2.5</v>
      </c>
      <c r="U34" s="112">
        <v>2.5</v>
      </c>
      <c r="V34" s="112">
        <v>2.5</v>
      </c>
      <c r="W34" s="112">
        <v>2.5</v>
      </c>
      <c r="X34" s="112">
        <v>2.5</v>
      </c>
      <c r="Y34" s="112">
        <v>2.5</v>
      </c>
      <c r="Z34" s="112">
        <f>SUM(Y34+0.3)</f>
        <v>2.8</v>
      </c>
      <c r="AA34" s="112">
        <f t="shared" ref="AA34:AH34" si="27">SUM(Z34+0.3)</f>
        <v>3.0999999999999996</v>
      </c>
      <c r="AB34" s="112">
        <f t="shared" si="27"/>
        <v>3.3999999999999995</v>
      </c>
      <c r="AC34" s="112">
        <f t="shared" si="27"/>
        <v>3.6999999999999993</v>
      </c>
      <c r="AD34" s="112">
        <f t="shared" si="27"/>
        <v>3.9999999999999991</v>
      </c>
      <c r="AE34" s="112">
        <f t="shared" si="27"/>
        <v>4.2999999999999989</v>
      </c>
      <c r="AF34" s="112">
        <f t="shared" si="27"/>
        <v>4.5999999999999988</v>
      </c>
      <c r="AG34" s="112">
        <f t="shared" si="27"/>
        <v>4.8999999999999986</v>
      </c>
      <c r="AH34" s="112">
        <f t="shared" si="27"/>
        <v>5.1999999999999984</v>
      </c>
    </row>
    <row r="35" spans="1:34" x14ac:dyDescent="0.25">
      <c r="A35" s="21"/>
      <c r="B35" s="183" t="s">
        <v>672</v>
      </c>
      <c r="C35" s="184"/>
      <c r="D35" s="184"/>
      <c r="E35" s="184"/>
      <c r="F35" s="184"/>
      <c r="G35" s="184"/>
      <c r="H35" s="184"/>
      <c r="I35" s="184"/>
      <c r="J35" s="184"/>
      <c r="K35" s="184"/>
      <c r="L35" s="184"/>
      <c r="M35" s="185"/>
      <c r="N35" s="21"/>
      <c r="O35" s="21"/>
      <c r="P35" s="21"/>
      <c r="Q35" s="21"/>
      <c r="R35" s="21"/>
      <c r="S35" s="21"/>
      <c r="T35" s="21"/>
      <c r="U35" s="21"/>
      <c r="V35" s="21"/>
      <c r="W35" s="21"/>
      <c r="X35" s="21"/>
      <c r="Y35" s="21"/>
      <c r="Z35" s="21"/>
      <c r="AA35" s="21"/>
      <c r="AB35" s="21"/>
      <c r="AC35" s="21"/>
      <c r="AD35" s="21"/>
      <c r="AE35" s="21"/>
      <c r="AF35" s="21"/>
      <c r="AG35" s="21"/>
      <c r="AH35" s="21"/>
    </row>
    <row r="36" spans="1:34" ht="28.5" x14ac:dyDescent="0.25">
      <c r="A36" s="21"/>
      <c r="B36" s="71"/>
      <c r="C36" s="72" t="s">
        <v>759</v>
      </c>
      <c r="D36" s="75" t="s">
        <v>629</v>
      </c>
      <c r="E36" s="75"/>
      <c r="F36" s="75"/>
      <c r="G36" s="75"/>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row>
    <row r="37" spans="1:34" x14ac:dyDescent="0.25">
      <c r="A37" s="21"/>
      <c r="B37" s="81"/>
      <c r="C37" s="72" t="s">
        <v>768</v>
      </c>
      <c r="D37" s="75" t="s">
        <v>629</v>
      </c>
      <c r="E37" s="75"/>
      <c r="F37" s="75"/>
      <c r="G37" s="75">
        <v>30</v>
      </c>
      <c r="H37" s="76">
        <v>35</v>
      </c>
      <c r="I37" s="76">
        <v>40</v>
      </c>
      <c r="J37" s="76">
        <v>45</v>
      </c>
      <c r="K37" s="76">
        <v>50</v>
      </c>
      <c r="L37" s="76">
        <v>55</v>
      </c>
      <c r="M37" s="76">
        <v>60</v>
      </c>
      <c r="N37" s="76">
        <v>65</v>
      </c>
      <c r="O37" s="76"/>
      <c r="P37" s="76"/>
      <c r="Q37" s="76"/>
      <c r="R37" s="76"/>
      <c r="S37" s="76"/>
      <c r="T37" s="76"/>
      <c r="U37" s="76"/>
      <c r="V37" s="76"/>
      <c r="W37" s="76"/>
      <c r="X37" s="76"/>
      <c r="Y37" s="76"/>
      <c r="Z37" s="76"/>
      <c r="AA37" s="75">
        <v>45</v>
      </c>
      <c r="AB37" s="76">
        <v>50</v>
      </c>
      <c r="AC37" s="76">
        <v>55</v>
      </c>
      <c r="AD37" s="76">
        <v>58</v>
      </c>
      <c r="AE37" s="76">
        <v>63</v>
      </c>
      <c r="AF37" s="76">
        <v>67</v>
      </c>
      <c r="AG37" s="76">
        <v>70</v>
      </c>
      <c r="AH37" s="76">
        <v>75</v>
      </c>
    </row>
    <row r="38" spans="1:34" x14ac:dyDescent="0.25">
      <c r="A38" s="21"/>
      <c r="B38" s="81"/>
      <c r="C38" s="72" t="s">
        <v>771</v>
      </c>
      <c r="D38" s="75" t="s">
        <v>629</v>
      </c>
      <c r="E38" s="75">
        <v>30</v>
      </c>
      <c r="F38" s="75">
        <v>40</v>
      </c>
      <c r="G38" s="75">
        <v>50</v>
      </c>
      <c r="H38" s="76">
        <v>55</v>
      </c>
      <c r="I38" s="76">
        <v>60</v>
      </c>
      <c r="J38" s="76">
        <v>65</v>
      </c>
      <c r="K38" s="76">
        <v>70</v>
      </c>
      <c r="L38" s="76">
        <v>75</v>
      </c>
      <c r="M38" s="76">
        <v>80</v>
      </c>
      <c r="N38" s="76">
        <v>85</v>
      </c>
      <c r="O38" s="75">
        <v>30</v>
      </c>
      <c r="P38" s="76">
        <v>32</v>
      </c>
      <c r="Q38" s="76">
        <v>35</v>
      </c>
      <c r="R38" s="76">
        <v>37</v>
      </c>
      <c r="S38" s="76">
        <v>38</v>
      </c>
      <c r="T38" s="76">
        <v>40</v>
      </c>
      <c r="U38" s="76">
        <v>42</v>
      </c>
      <c r="V38" s="76">
        <v>44</v>
      </c>
      <c r="W38" s="76">
        <v>45</v>
      </c>
      <c r="X38" s="76">
        <v>45</v>
      </c>
      <c r="Y38" s="75">
        <v>30</v>
      </c>
      <c r="Z38" s="76">
        <v>35</v>
      </c>
      <c r="AA38" s="76">
        <v>45</v>
      </c>
      <c r="AB38" s="76">
        <v>60</v>
      </c>
      <c r="AC38" s="76">
        <v>65</v>
      </c>
      <c r="AD38" s="76">
        <v>75</v>
      </c>
      <c r="AE38" s="76">
        <v>85</v>
      </c>
      <c r="AF38" s="76">
        <v>90</v>
      </c>
      <c r="AG38" s="76">
        <v>95</v>
      </c>
      <c r="AH38" s="76">
        <v>100</v>
      </c>
    </row>
    <row r="39" spans="1:34" ht="28.5" x14ac:dyDescent="0.25">
      <c r="A39" s="21"/>
      <c r="B39" s="81"/>
      <c r="C39" s="72" t="s">
        <v>769</v>
      </c>
      <c r="D39" s="75" t="s">
        <v>629</v>
      </c>
      <c r="E39" s="78">
        <v>99</v>
      </c>
      <c r="F39" s="78">
        <v>99.1</v>
      </c>
      <c r="G39" s="78">
        <v>99.5</v>
      </c>
      <c r="H39" s="78">
        <v>99.8</v>
      </c>
      <c r="I39" s="78">
        <v>100</v>
      </c>
      <c r="J39" s="78">
        <v>100</v>
      </c>
      <c r="K39" s="78">
        <v>100</v>
      </c>
      <c r="L39" s="78">
        <v>100</v>
      </c>
      <c r="M39" s="78">
        <v>100</v>
      </c>
      <c r="N39" s="78">
        <v>100</v>
      </c>
      <c r="O39" s="78">
        <v>99</v>
      </c>
      <c r="P39" s="78">
        <v>99</v>
      </c>
      <c r="Q39" s="78">
        <v>98</v>
      </c>
      <c r="R39" s="78">
        <v>98</v>
      </c>
      <c r="S39" s="78">
        <v>98</v>
      </c>
      <c r="T39" s="78">
        <v>98</v>
      </c>
      <c r="U39" s="78">
        <v>97</v>
      </c>
      <c r="V39" s="78">
        <v>97</v>
      </c>
      <c r="W39" s="78">
        <v>98</v>
      </c>
      <c r="X39" s="78">
        <v>98</v>
      </c>
      <c r="Y39" s="78">
        <v>99</v>
      </c>
      <c r="Z39" s="78">
        <v>99.5</v>
      </c>
      <c r="AA39" s="78">
        <v>100</v>
      </c>
      <c r="AB39" s="78">
        <v>100</v>
      </c>
      <c r="AC39" s="78">
        <v>100</v>
      </c>
      <c r="AD39" s="78">
        <v>100</v>
      </c>
      <c r="AE39" s="78">
        <v>100</v>
      </c>
      <c r="AF39" s="78">
        <v>100</v>
      </c>
      <c r="AG39" s="78">
        <v>100</v>
      </c>
      <c r="AH39" s="78">
        <v>100</v>
      </c>
    </row>
    <row r="40" spans="1:34" ht="28.5" x14ac:dyDescent="0.25">
      <c r="A40" s="21"/>
      <c r="B40" s="81"/>
      <c r="C40" s="72" t="s">
        <v>770</v>
      </c>
      <c r="D40" s="75" t="s">
        <v>629</v>
      </c>
      <c r="E40" s="78"/>
      <c r="F40" s="78"/>
      <c r="G40" s="78"/>
      <c r="H40" s="78">
        <v>20</v>
      </c>
      <c r="I40" s="78">
        <v>25</v>
      </c>
      <c r="J40" s="78">
        <v>30</v>
      </c>
      <c r="K40" s="78">
        <v>40</v>
      </c>
      <c r="L40" s="78">
        <v>50</v>
      </c>
      <c r="M40" s="78">
        <v>60</v>
      </c>
      <c r="N40" s="78">
        <v>70</v>
      </c>
      <c r="O40" s="137"/>
      <c r="P40" s="137"/>
      <c r="Q40" s="137"/>
      <c r="R40" s="78">
        <v>5</v>
      </c>
      <c r="S40" s="78">
        <v>7</v>
      </c>
      <c r="T40" s="78">
        <v>10</v>
      </c>
      <c r="U40" s="78">
        <v>15</v>
      </c>
      <c r="V40" s="78">
        <v>17</v>
      </c>
      <c r="W40" s="78">
        <v>20</v>
      </c>
      <c r="X40" s="78">
        <v>25</v>
      </c>
      <c r="Y40" s="137"/>
      <c r="Z40" s="78">
        <v>5</v>
      </c>
      <c r="AA40" s="78">
        <v>15</v>
      </c>
      <c r="AB40" s="78">
        <v>30</v>
      </c>
      <c r="AC40" s="78">
        <v>40</v>
      </c>
      <c r="AD40" s="78">
        <v>50</v>
      </c>
      <c r="AE40" s="78">
        <v>60</v>
      </c>
      <c r="AF40" s="78">
        <v>70</v>
      </c>
      <c r="AG40" s="78">
        <v>80</v>
      </c>
      <c r="AH40" s="78">
        <v>90</v>
      </c>
    </row>
    <row r="41" spans="1:34" ht="28.5" x14ac:dyDescent="0.25">
      <c r="A41" s="71"/>
      <c r="B41" s="71"/>
      <c r="C41" s="74" t="s">
        <v>680</v>
      </c>
      <c r="D41" s="75" t="s">
        <v>766</v>
      </c>
      <c r="E41" s="78">
        <v>2860.8</v>
      </c>
      <c r="F41" s="78">
        <v>3060.5</v>
      </c>
      <c r="G41" s="78">
        <v>3274.7</v>
      </c>
      <c r="H41" s="78">
        <v>3503.9</v>
      </c>
      <c r="I41" s="78">
        <v>3766.7</v>
      </c>
      <c r="J41" s="78">
        <v>4049.2</v>
      </c>
      <c r="K41" s="78">
        <v>4352.8999999999996</v>
      </c>
      <c r="L41" s="78">
        <v>4679.3</v>
      </c>
      <c r="M41" s="78">
        <v>5030.2</v>
      </c>
      <c r="N41" s="78">
        <v>5407.4</v>
      </c>
      <c r="O41" s="78">
        <v>2860.8</v>
      </c>
      <c r="P41" s="78">
        <v>2975.232</v>
      </c>
      <c r="Q41" s="78">
        <v>3094.2412800000002</v>
      </c>
      <c r="R41" s="78">
        <v>3218.0109312000004</v>
      </c>
      <c r="S41" s="78">
        <v>3346.7313684480005</v>
      </c>
      <c r="T41" s="78">
        <v>3480.6006231859205</v>
      </c>
      <c r="U41" s="78">
        <v>3619.8246481133574</v>
      </c>
      <c r="V41" s="78">
        <v>3764.6176340378915</v>
      </c>
      <c r="W41" s="78">
        <v>3915.2023393994068</v>
      </c>
      <c r="X41" s="78">
        <v>4071.8104329753828</v>
      </c>
      <c r="Y41" s="78">
        <v>2860.8</v>
      </c>
      <c r="Z41" s="78">
        <v>3103.9680000000003</v>
      </c>
      <c r="AA41" s="78">
        <v>3367.8052800000005</v>
      </c>
      <c r="AB41" s="78">
        <v>3654.0687288000004</v>
      </c>
      <c r="AC41" s="78">
        <v>3982.9349143920008</v>
      </c>
      <c r="AD41" s="78">
        <v>4341.3990566872808</v>
      </c>
      <c r="AE41" s="78">
        <v>4732.124971789136</v>
      </c>
      <c r="AF41" s="78">
        <v>5158.0162192501584</v>
      </c>
      <c r="AG41" s="78">
        <v>5622.2376789826722</v>
      </c>
      <c r="AH41" s="78">
        <v>6128.2390700911128</v>
      </c>
    </row>
    <row r="42" spans="1:34" ht="28.5" x14ac:dyDescent="0.25">
      <c r="A42" s="71"/>
      <c r="B42" s="71"/>
      <c r="C42" s="79" t="s">
        <v>673</v>
      </c>
      <c r="D42" s="75" t="s">
        <v>766</v>
      </c>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row>
    <row r="43" spans="1:34" ht="28.5" x14ac:dyDescent="0.25">
      <c r="A43" s="71"/>
      <c r="B43" s="71"/>
      <c r="C43" s="79" t="s">
        <v>674</v>
      </c>
      <c r="D43" s="75" t="s">
        <v>766</v>
      </c>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row>
    <row r="44" spans="1:34" ht="42.75" x14ac:dyDescent="0.25">
      <c r="A44" s="71"/>
      <c r="B44" s="71"/>
      <c r="C44" s="79" t="s">
        <v>675</v>
      </c>
      <c r="D44" s="75" t="s">
        <v>682</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row>
    <row r="45" spans="1:34" ht="28.5" x14ac:dyDescent="0.25">
      <c r="A45" s="71"/>
      <c r="B45" s="71"/>
      <c r="C45" s="79" t="s">
        <v>679</v>
      </c>
      <c r="D45" s="75" t="s">
        <v>632</v>
      </c>
      <c r="E45" s="78">
        <v>18.97</v>
      </c>
      <c r="F45" s="78">
        <v>18.97</v>
      </c>
      <c r="G45" s="78">
        <v>117.42</v>
      </c>
      <c r="H45" s="78">
        <v>235.95</v>
      </c>
      <c r="I45" s="78">
        <v>81.709999999999994</v>
      </c>
      <c r="J45" s="78">
        <v>47</v>
      </c>
      <c r="K45" s="78">
        <v>101</v>
      </c>
      <c r="L45" s="78">
        <v>151.1</v>
      </c>
      <c r="M45" s="78">
        <v>179.9</v>
      </c>
      <c r="N45" s="78">
        <v>87.7</v>
      </c>
      <c r="O45" s="78">
        <v>18.97</v>
      </c>
      <c r="P45" s="78"/>
      <c r="Q45" s="78"/>
      <c r="R45" s="78"/>
      <c r="S45" s="78"/>
      <c r="T45" s="78"/>
      <c r="U45" s="78"/>
      <c r="V45" s="78"/>
      <c r="W45" s="78"/>
      <c r="X45" s="78"/>
      <c r="Y45" s="78">
        <v>18.97</v>
      </c>
      <c r="Z45" s="78"/>
      <c r="AA45" s="78"/>
      <c r="AB45" s="78"/>
      <c r="AC45" s="78"/>
      <c r="AD45" s="78"/>
      <c r="AE45" s="78"/>
      <c r="AF45" s="78"/>
      <c r="AG45" s="78"/>
      <c r="AH45" s="78"/>
    </row>
    <row r="46" spans="1:34" ht="28.5" x14ac:dyDescent="0.25">
      <c r="A46" s="71"/>
      <c r="B46" s="71"/>
      <c r="C46" s="108" t="s">
        <v>676</v>
      </c>
      <c r="D46" s="75" t="s">
        <v>683</v>
      </c>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row>
    <row r="47" spans="1:34" ht="28.5" x14ac:dyDescent="0.25">
      <c r="A47" s="71"/>
      <c r="B47" s="71"/>
      <c r="C47" s="74" t="s">
        <v>677</v>
      </c>
      <c r="D47" s="75" t="s">
        <v>772</v>
      </c>
      <c r="E47" s="78">
        <v>2.4</v>
      </c>
      <c r="F47" s="78">
        <v>2.6</v>
      </c>
      <c r="G47" s="78">
        <v>2.7</v>
      </c>
      <c r="H47" s="78">
        <v>2.8</v>
      </c>
      <c r="I47" s="78">
        <v>2.9</v>
      </c>
      <c r="J47" s="78">
        <v>2.9</v>
      </c>
      <c r="K47" s="78">
        <v>3</v>
      </c>
      <c r="L47" s="78">
        <v>3</v>
      </c>
      <c r="M47" s="78">
        <v>3.1</v>
      </c>
      <c r="N47" s="78">
        <v>3.2</v>
      </c>
      <c r="O47" s="78">
        <v>2.4</v>
      </c>
      <c r="P47" s="78">
        <v>2.8</v>
      </c>
      <c r="Q47" s="78">
        <v>3</v>
      </c>
      <c r="R47" s="78">
        <v>3.2</v>
      </c>
      <c r="S47" s="78">
        <v>3.5</v>
      </c>
      <c r="T47" s="78">
        <v>4</v>
      </c>
      <c r="U47" s="78">
        <v>4.4000000000000004</v>
      </c>
      <c r="V47" s="78">
        <v>4.8</v>
      </c>
      <c r="W47" s="78">
        <v>5.2</v>
      </c>
      <c r="X47" s="78">
        <v>6</v>
      </c>
      <c r="Y47" s="78">
        <v>2.4</v>
      </c>
      <c r="Z47" s="78">
        <v>2.4</v>
      </c>
      <c r="AA47" s="78">
        <v>2.4</v>
      </c>
      <c r="AB47" s="78">
        <v>2.4</v>
      </c>
      <c r="AC47" s="78">
        <v>2.5</v>
      </c>
      <c r="AD47" s="78">
        <v>2.5</v>
      </c>
      <c r="AE47" s="78">
        <v>2.5</v>
      </c>
      <c r="AF47" s="78">
        <v>2.6</v>
      </c>
      <c r="AG47" s="78">
        <v>2.6</v>
      </c>
      <c r="AH47" s="78">
        <v>2.6</v>
      </c>
    </row>
    <row r="48" spans="1:34" x14ac:dyDescent="0.25">
      <c r="A48" s="71"/>
      <c r="B48" s="71"/>
      <c r="C48" s="74" t="s">
        <v>678</v>
      </c>
      <c r="D48" s="75" t="s">
        <v>629</v>
      </c>
      <c r="E48" s="78">
        <v>105</v>
      </c>
      <c r="F48" s="78">
        <f>SUM(F47/E47*100)</f>
        <v>108.33333333333334</v>
      </c>
      <c r="G48" s="78">
        <f t="shared" ref="G48:N48" si="28">SUM(G47/F47*100)</f>
        <v>103.84615384615385</v>
      </c>
      <c r="H48" s="78">
        <f t="shared" si="28"/>
        <v>103.7037037037037</v>
      </c>
      <c r="I48" s="78">
        <f t="shared" si="28"/>
        <v>103.57142857142858</v>
      </c>
      <c r="J48" s="78">
        <f t="shared" si="28"/>
        <v>100</v>
      </c>
      <c r="K48" s="78">
        <f t="shared" si="28"/>
        <v>103.44827586206897</v>
      </c>
      <c r="L48" s="78">
        <f t="shared" si="28"/>
        <v>100</v>
      </c>
      <c r="M48" s="78">
        <f t="shared" si="28"/>
        <v>103.33333333333334</v>
      </c>
      <c r="N48" s="78">
        <f t="shared" si="28"/>
        <v>103.2258064516129</v>
      </c>
      <c r="O48" s="78">
        <v>105</v>
      </c>
      <c r="P48" s="78">
        <f>SUM(P47/O47*100)</f>
        <v>116.66666666666667</v>
      </c>
      <c r="Q48" s="78">
        <f t="shared" ref="Q48:X48" si="29">SUM(Q47/P47*100)</f>
        <v>107.14285714285714</v>
      </c>
      <c r="R48" s="78">
        <f t="shared" si="29"/>
        <v>106.66666666666667</v>
      </c>
      <c r="S48" s="78">
        <f t="shared" si="29"/>
        <v>109.375</v>
      </c>
      <c r="T48" s="78">
        <f t="shared" si="29"/>
        <v>114.28571428571428</v>
      </c>
      <c r="U48" s="78">
        <f t="shared" si="29"/>
        <v>110.00000000000001</v>
      </c>
      <c r="V48" s="78">
        <f t="shared" si="29"/>
        <v>109.09090909090908</v>
      </c>
      <c r="W48" s="78">
        <f t="shared" si="29"/>
        <v>108.33333333333334</v>
      </c>
      <c r="X48" s="78">
        <f t="shared" si="29"/>
        <v>115.38461538461537</v>
      </c>
      <c r="Y48" s="78">
        <v>105</v>
      </c>
      <c r="Z48" s="78">
        <f>SUM(Z47/Y47*100)</f>
        <v>100</v>
      </c>
      <c r="AA48" s="78">
        <f t="shared" ref="AA48:AH48" si="30">SUM(AA47/Z47*100)</f>
        <v>100</v>
      </c>
      <c r="AB48" s="78">
        <f t="shared" si="30"/>
        <v>100</v>
      </c>
      <c r="AC48" s="78">
        <f t="shared" si="30"/>
        <v>104.16666666666667</v>
      </c>
      <c r="AD48" s="78">
        <f t="shared" si="30"/>
        <v>100</v>
      </c>
      <c r="AE48" s="78">
        <f t="shared" si="30"/>
        <v>100</v>
      </c>
      <c r="AF48" s="78">
        <f t="shared" si="30"/>
        <v>104</v>
      </c>
      <c r="AG48" s="78">
        <f t="shared" si="30"/>
        <v>100</v>
      </c>
      <c r="AH48" s="78">
        <f t="shared" si="30"/>
        <v>100</v>
      </c>
    </row>
    <row r="49" spans="1:34" x14ac:dyDescent="0.25">
      <c r="A49" s="71"/>
      <c r="B49" s="178" t="s">
        <v>684</v>
      </c>
      <c r="C49" s="179"/>
      <c r="D49" s="179"/>
      <c r="E49" s="179"/>
      <c r="F49" s="179"/>
      <c r="G49" s="179"/>
      <c r="H49" s="179"/>
      <c r="I49" s="179"/>
      <c r="J49" s="179"/>
      <c r="K49" s="179"/>
      <c r="L49" s="179"/>
      <c r="M49" s="180"/>
      <c r="N49" s="21"/>
      <c r="O49" s="21"/>
      <c r="P49" s="21"/>
      <c r="Q49" s="21"/>
      <c r="R49" s="21"/>
      <c r="S49" s="21"/>
      <c r="T49" s="21"/>
      <c r="U49" s="21"/>
      <c r="V49" s="21"/>
      <c r="W49" s="21"/>
      <c r="X49" s="21"/>
      <c r="Y49" s="21"/>
      <c r="Z49" s="21"/>
      <c r="AA49" s="21"/>
      <c r="AB49" s="21"/>
      <c r="AC49" s="21"/>
      <c r="AD49" s="21"/>
      <c r="AE49" s="21"/>
      <c r="AF49" s="21"/>
      <c r="AG49" s="21"/>
      <c r="AH49" s="21"/>
    </row>
    <row r="50" spans="1:34" ht="28.5" x14ac:dyDescent="0.25">
      <c r="A50" s="71"/>
      <c r="B50" s="71"/>
      <c r="C50" s="72" t="s">
        <v>773</v>
      </c>
      <c r="D50" s="75" t="s">
        <v>774</v>
      </c>
      <c r="E50" s="76">
        <v>8.1999999999999993</v>
      </c>
      <c r="F50" s="78">
        <v>8.4459999999999997</v>
      </c>
      <c r="G50" s="78">
        <v>8.6993799999999997</v>
      </c>
      <c r="H50" s="78">
        <v>8.9603614</v>
      </c>
      <c r="I50" s="78">
        <v>9.2291722419999989</v>
      </c>
      <c r="J50" s="78">
        <v>9.5060474092599989</v>
      </c>
      <c r="K50" s="78">
        <v>9.7912288315377989</v>
      </c>
      <c r="L50" s="78">
        <v>10.084965696483932</v>
      </c>
      <c r="M50" s="78">
        <v>10.387514667378451</v>
      </c>
      <c r="N50" s="78">
        <v>10.699140107399803</v>
      </c>
      <c r="O50" s="76">
        <v>8.1999999999999993</v>
      </c>
      <c r="P50" s="78">
        <v>8.282</v>
      </c>
      <c r="Q50" s="78">
        <v>8.3648199999999999</v>
      </c>
      <c r="R50" s="78">
        <v>8.4484682000000006</v>
      </c>
      <c r="S50" s="78">
        <v>8.532952882</v>
      </c>
      <c r="T50" s="78">
        <v>8.6182824108199991</v>
      </c>
      <c r="U50" s="78">
        <v>8.7044652349281986</v>
      </c>
      <c r="V50" s="78">
        <v>8.7915098872774813</v>
      </c>
      <c r="W50" s="78">
        <v>8.879424986150255</v>
      </c>
      <c r="X50" s="78">
        <v>8.9682192360117572</v>
      </c>
      <c r="Y50" s="76">
        <v>8.1999999999999993</v>
      </c>
      <c r="Z50" s="78">
        <v>8.61</v>
      </c>
      <c r="AA50" s="78">
        <v>9.0404999999999998</v>
      </c>
      <c r="AB50" s="78">
        <v>9.4925249999999988</v>
      </c>
      <c r="AC50" s="78">
        <v>9.9671512499999988</v>
      </c>
      <c r="AD50" s="78">
        <v>10.4655088125</v>
      </c>
      <c r="AE50" s="78">
        <v>10.988784253124999</v>
      </c>
      <c r="AF50" s="78">
        <v>11.53822346578125</v>
      </c>
      <c r="AG50" s="78">
        <v>12.115134639070313</v>
      </c>
      <c r="AH50" s="78">
        <v>12.720891371023828</v>
      </c>
    </row>
    <row r="51" spans="1:34" ht="28.5" x14ac:dyDescent="0.25">
      <c r="A51" s="71"/>
      <c r="B51" s="71"/>
      <c r="C51" s="72" t="s">
        <v>685</v>
      </c>
      <c r="D51" s="75" t="s">
        <v>777</v>
      </c>
      <c r="E51" s="78">
        <v>296</v>
      </c>
      <c r="F51" s="78">
        <v>302.10000000000002</v>
      </c>
      <c r="G51" s="78">
        <v>308.10000000000002</v>
      </c>
      <c r="H51" s="78">
        <v>314.3</v>
      </c>
      <c r="I51" s="78">
        <v>320.5</v>
      </c>
      <c r="J51" s="78">
        <v>327</v>
      </c>
      <c r="K51" s="78">
        <v>333.5</v>
      </c>
      <c r="L51" s="78">
        <v>340.2</v>
      </c>
      <c r="M51" s="78">
        <v>347.1</v>
      </c>
      <c r="N51" s="78">
        <v>354</v>
      </c>
      <c r="O51" s="78">
        <v>296</v>
      </c>
      <c r="P51" s="78">
        <v>298.95999999999998</v>
      </c>
      <c r="Q51" s="78">
        <v>301.94959999999998</v>
      </c>
      <c r="R51" s="78">
        <v>304.96909599999998</v>
      </c>
      <c r="S51" s="78">
        <v>308.01878695999994</v>
      </c>
      <c r="T51" s="78">
        <v>311.09897482959991</v>
      </c>
      <c r="U51" s="78">
        <v>314.2099645778959</v>
      </c>
      <c r="V51" s="78">
        <v>317.35206422367486</v>
      </c>
      <c r="W51" s="78">
        <v>320.52558486591164</v>
      </c>
      <c r="X51" s="78">
        <v>323.73084071457077</v>
      </c>
      <c r="Y51" s="78">
        <v>296</v>
      </c>
      <c r="Z51" s="78">
        <v>307.83999999999997</v>
      </c>
      <c r="AA51" s="78">
        <v>320.15359999999998</v>
      </c>
      <c r="AB51" s="78">
        <v>332.959744</v>
      </c>
      <c r="AC51" s="78">
        <v>346.27813376</v>
      </c>
      <c r="AD51" s="78">
        <v>360.12925911040003</v>
      </c>
      <c r="AE51" s="78">
        <v>374.53442947481608</v>
      </c>
      <c r="AF51" s="78">
        <v>389.51580665380868</v>
      </c>
      <c r="AG51" s="78">
        <v>405.09643891996097</v>
      </c>
      <c r="AH51" s="78">
        <v>421.3002964767594</v>
      </c>
    </row>
    <row r="52" spans="1:34" ht="28.5" x14ac:dyDescent="0.25">
      <c r="A52" s="138"/>
      <c r="B52" s="138"/>
      <c r="C52" s="139" t="s">
        <v>775</v>
      </c>
      <c r="D52" s="140" t="s">
        <v>776</v>
      </c>
      <c r="E52" s="144">
        <v>259.60000000000002</v>
      </c>
      <c r="F52" s="144">
        <v>262.2</v>
      </c>
      <c r="G52" s="144">
        <v>264.8</v>
      </c>
      <c r="H52" s="144">
        <v>267.39999999999998</v>
      </c>
      <c r="I52" s="144">
        <v>270.10000000000002</v>
      </c>
      <c r="J52" s="144">
        <v>274.10000000000002</v>
      </c>
      <c r="K52" s="144">
        <v>277.39999999999998</v>
      </c>
      <c r="L52" s="144">
        <v>281.3</v>
      </c>
      <c r="M52" s="144">
        <v>285.5</v>
      </c>
      <c r="N52" s="144">
        <v>289.3</v>
      </c>
      <c r="O52" s="144">
        <v>259.60000000000002</v>
      </c>
      <c r="P52" s="144">
        <v>259.60000000000002</v>
      </c>
      <c r="Q52" s="78">
        <v>262.19600000000003</v>
      </c>
      <c r="R52" s="78">
        <v>264.81796000000003</v>
      </c>
      <c r="S52" s="78">
        <v>267.46613960000002</v>
      </c>
      <c r="T52" s="78">
        <v>270.14080099600005</v>
      </c>
      <c r="U52" s="78">
        <v>272.84220900596006</v>
      </c>
      <c r="V52" s="78">
        <v>275.57063109601967</v>
      </c>
      <c r="W52" s="78">
        <v>278.32633740697986</v>
      </c>
      <c r="X52" s="78">
        <v>281.10960078104966</v>
      </c>
      <c r="Y52" s="144">
        <v>259.60000000000002</v>
      </c>
      <c r="Z52" s="78">
        <v>272.58000000000004</v>
      </c>
      <c r="AA52" s="78">
        <v>286.20900000000006</v>
      </c>
      <c r="AB52" s="78">
        <v>300.51945000000006</v>
      </c>
      <c r="AC52" s="78">
        <v>315.54542250000009</v>
      </c>
      <c r="AD52" s="78">
        <v>331.32269362500011</v>
      </c>
      <c r="AE52" s="78">
        <v>347.88882830625016</v>
      </c>
      <c r="AF52" s="78">
        <v>365.2832697215627</v>
      </c>
      <c r="AG52" s="78">
        <v>383.54743320764084</v>
      </c>
      <c r="AH52" s="78">
        <v>402.72480486802289</v>
      </c>
    </row>
    <row r="53" spans="1:34" s="21" customFormat="1" ht="28.5" x14ac:dyDescent="0.25">
      <c r="A53" s="71"/>
      <c r="B53" s="71"/>
      <c r="C53" s="72" t="s">
        <v>628</v>
      </c>
      <c r="D53" s="75" t="s">
        <v>778</v>
      </c>
      <c r="E53" s="78">
        <v>3266</v>
      </c>
      <c r="F53" s="78">
        <v>3299.5</v>
      </c>
      <c r="G53" s="78">
        <v>3332.4</v>
      </c>
      <c r="H53" s="78">
        <v>3365.8</v>
      </c>
      <c r="I53" s="78">
        <v>3399.5</v>
      </c>
      <c r="J53" s="78">
        <v>3433.4</v>
      </c>
      <c r="K53" s="78">
        <v>3467.8</v>
      </c>
      <c r="L53" s="78">
        <v>3502.5</v>
      </c>
      <c r="M53" s="78">
        <v>3537.5</v>
      </c>
      <c r="N53" s="78">
        <v>3572.9</v>
      </c>
      <c r="O53" s="78">
        <v>3266</v>
      </c>
      <c r="P53" s="78">
        <v>3266</v>
      </c>
      <c r="Q53" s="78">
        <v>3266</v>
      </c>
      <c r="R53" s="78">
        <v>3266</v>
      </c>
      <c r="S53" s="78">
        <v>3266</v>
      </c>
      <c r="T53" s="78">
        <v>3266</v>
      </c>
      <c r="U53" s="78">
        <v>3266</v>
      </c>
      <c r="V53" s="78">
        <v>3266</v>
      </c>
      <c r="W53" s="78">
        <v>3266</v>
      </c>
      <c r="X53" s="78">
        <v>3266</v>
      </c>
      <c r="Y53" s="78">
        <v>3266</v>
      </c>
      <c r="Z53" s="78">
        <v>3396.64</v>
      </c>
      <c r="AA53" s="78">
        <v>3532.5056</v>
      </c>
      <c r="AB53" s="78">
        <v>3673.805824</v>
      </c>
      <c r="AC53" s="78">
        <v>3820.75805696</v>
      </c>
      <c r="AD53" s="78">
        <v>3973.5883792383997</v>
      </c>
      <c r="AE53" s="78">
        <v>4132.5319144079358</v>
      </c>
      <c r="AF53" s="78">
        <v>4297.8331909842536</v>
      </c>
      <c r="AG53" s="78">
        <v>4469.7465186236241</v>
      </c>
      <c r="AH53" s="78">
        <v>4648.5363793685692</v>
      </c>
    </row>
    <row r="54" spans="1:34" x14ac:dyDescent="0.25">
      <c r="A54" s="141"/>
      <c r="B54" s="186" t="s">
        <v>686</v>
      </c>
      <c r="C54" s="187"/>
      <c r="D54" s="187"/>
      <c r="E54" s="187"/>
      <c r="F54" s="187"/>
      <c r="G54" s="187"/>
      <c r="H54" s="187"/>
      <c r="I54" s="187"/>
      <c r="J54" s="187"/>
      <c r="K54" s="187"/>
      <c r="L54" s="187"/>
      <c r="M54" s="188"/>
      <c r="N54" s="142"/>
      <c r="O54" s="142"/>
      <c r="P54" s="142"/>
      <c r="Q54" s="142"/>
      <c r="R54" s="142"/>
      <c r="S54" s="142"/>
      <c r="T54" s="142"/>
      <c r="U54" s="142"/>
      <c r="V54" s="142"/>
      <c r="W54" s="142"/>
      <c r="X54" s="142"/>
      <c r="Y54" s="142"/>
      <c r="Z54" s="142"/>
      <c r="AA54" s="142"/>
      <c r="AB54" s="142"/>
      <c r="AC54" s="142"/>
      <c r="AD54" s="142"/>
      <c r="AE54" s="142"/>
      <c r="AF54" s="142"/>
      <c r="AG54" s="142"/>
      <c r="AH54" s="142"/>
    </row>
    <row r="55" spans="1:34" ht="28.5" x14ac:dyDescent="0.25">
      <c r="A55" s="71"/>
      <c r="B55" s="71"/>
      <c r="C55" s="79" t="s">
        <v>687</v>
      </c>
      <c r="D55" s="75" t="s">
        <v>632</v>
      </c>
      <c r="E55" s="75"/>
      <c r="F55" s="75"/>
      <c r="G55" s="75"/>
      <c r="H55" s="71"/>
      <c r="I55" s="71"/>
      <c r="J55" s="71"/>
      <c r="K55" s="71"/>
      <c r="L55" s="71"/>
      <c r="M55" s="71"/>
      <c r="N55" s="21"/>
      <c r="O55" s="21"/>
      <c r="P55" s="21"/>
      <c r="Q55" s="21"/>
      <c r="R55" s="21"/>
      <c r="S55" s="21"/>
      <c r="T55" s="21"/>
      <c r="U55" s="21"/>
      <c r="V55" s="21"/>
      <c r="W55" s="21"/>
      <c r="X55" s="21"/>
      <c r="Y55" s="21"/>
      <c r="Z55" s="21"/>
      <c r="AA55" s="21"/>
      <c r="AB55" s="21"/>
      <c r="AC55" s="21"/>
      <c r="AD55" s="21"/>
      <c r="AE55" s="21"/>
      <c r="AF55" s="21"/>
      <c r="AG55" s="21"/>
      <c r="AH55" s="21"/>
    </row>
    <row r="56" spans="1:34" ht="28.5" x14ac:dyDescent="0.25">
      <c r="A56" s="71"/>
      <c r="B56" s="71"/>
      <c r="C56" s="79" t="s">
        <v>688</v>
      </c>
      <c r="D56" s="75" t="s">
        <v>629</v>
      </c>
      <c r="E56" s="75"/>
      <c r="F56" s="112"/>
      <c r="G56" s="112"/>
      <c r="H56" s="112"/>
      <c r="I56" s="112"/>
      <c r="J56" s="112"/>
      <c r="K56" s="112"/>
      <c r="L56" s="112"/>
      <c r="M56" s="112"/>
      <c r="N56" s="112"/>
      <c r="O56" s="21"/>
      <c r="P56" s="106"/>
      <c r="Q56" s="106"/>
      <c r="R56" s="106"/>
      <c r="S56" s="106"/>
      <c r="T56" s="106"/>
      <c r="U56" s="106"/>
      <c r="V56" s="106"/>
      <c r="W56" s="106"/>
      <c r="X56" s="106"/>
      <c r="Y56" s="21"/>
      <c r="Z56" s="112"/>
      <c r="AA56" s="112"/>
      <c r="AB56" s="112"/>
      <c r="AC56" s="112"/>
      <c r="AD56" s="112"/>
      <c r="AE56" s="112"/>
      <c r="AF56" s="112"/>
      <c r="AG56" s="112"/>
      <c r="AH56" s="112"/>
    </row>
    <row r="57" spans="1:34" x14ac:dyDescent="0.25">
      <c r="A57" s="71"/>
      <c r="B57" s="71"/>
      <c r="C57" s="80" t="s">
        <v>691</v>
      </c>
      <c r="D57" s="75" t="s">
        <v>629</v>
      </c>
      <c r="E57" s="75"/>
      <c r="F57" s="112"/>
      <c r="G57" s="112"/>
      <c r="H57" s="112"/>
      <c r="I57" s="112"/>
      <c r="J57" s="112"/>
      <c r="K57" s="112"/>
      <c r="L57" s="112"/>
      <c r="M57" s="112"/>
      <c r="N57" s="112"/>
      <c r="O57" s="21"/>
      <c r="P57" s="106"/>
      <c r="Q57" s="106"/>
      <c r="R57" s="106"/>
      <c r="S57" s="106"/>
      <c r="T57" s="106"/>
      <c r="U57" s="106"/>
      <c r="V57" s="106"/>
      <c r="W57" s="106"/>
      <c r="X57" s="106"/>
      <c r="Y57" s="21"/>
      <c r="Z57" s="112"/>
      <c r="AA57" s="112"/>
      <c r="AB57" s="112"/>
      <c r="AC57" s="112"/>
      <c r="AD57" s="112"/>
      <c r="AE57" s="112"/>
      <c r="AF57" s="112"/>
      <c r="AG57" s="112"/>
      <c r="AH57" s="112"/>
    </row>
    <row r="58" spans="1:34" x14ac:dyDescent="0.25">
      <c r="A58" s="71"/>
      <c r="B58" s="71"/>
      <c r="C58" s="80" t="s">
        <v>689</v>
      </c>
      <c r="D58" s="75" t="s">
        <v>629</v>
      </c>
      <c r="E58" s="75"/>
      <c r="F58" s="112"/>
      <c r="G58" s="112"/>
      <c r="H58" s="112"/>
      <c r="I58" s="112"/>
      <c r="J58" s="112"/>
      <c r="K58" s="112"/>
      <c r="L58" s="112"/>
      <c r="M58" s="112"/>
      <c r="N58" s="112"/>
      <c r="O58" s="21"/>
      <c r="P58" s="106"/>
      <c r="Q58" s="106"/>
      <c r="R58" s="106"/>
      <c r="S58" s="106"/>
      <c r="T58" s="106"/>
      <c r="U58" s="106"/>
      <c r="V58" s="106"/>
      <c r="W58" s="106"/>
      <c r="X58" s="106"/>
      <c r="Y58" s="21"/>
      <c r="Z58" s="112"/>
      <c r="AA58" s="112"/>
      <c r="AB58" s="112"/>
      <c r="AC58" s="112"/>
      <c r="AD58" s="112"/>
      <c r="AE58" s="112"/>
      <c r="AF58" s="112"/>
      <c r="AG58" s="112"/>
      <c r="AH58" s="112"/>
    </row>
    <row r="59" spans="1:34" ht="28.5" x14ac:dyDescent="0.25">
      <c r="A59" s="71"/>
      <c r="B59" s="71"/>
      <c r="C59" s="79" t="s">
        <v>690</v>
      </c>
      <c r="D59" s="75" t="s">
        <v>629</v>
      </c>
      <c r="E59" s="75"/>
      <c r="F59" s="112"/>
      <c r="G59" s="112"/>
      <c r="H59" s="112"/>
      <c r="I59" s="112"/>
      <c r="J59" s="112"/>
      <c r="K59" s="112"/>
      <c r="L59" s="112"/>
      <c r="M59" s="112"/>
      <c r="N59" s="112"/>
      <c r="O59" s="21"/>
      <c r="P59" s="106"/>
      <c r="Q59" s="106"/>
      <c r="R59" s="106"/>
      <c r="S59" s="106"/>
      <c r="T59" s="106"/>
      <c r="U59" s="106"/>
      <c r="V59" s="106"/>
      <c r="W59" s="106"/>
      <c r="X59" s="106"/>
      <c r="Y59" s="21"/>
      <c r="Z59" s="112"/>
      <c r="AA59" s="112"/>
      <c r="AB59" s="112"/>
      <c r="AC59" s="112"/>
      <c r="AD59" s="112"/>
      <c r="AE59" s="112"/>
      <c r="AF59" s="112"/>
      <c r="AG59" s="112"/>
      <c r="AH59" s="112"/>
    </row>
    <row r="60" spans="1:34" x14ac:dyDescent="0.25">
      <c r="A60" s="71"/>
      <c r="B60" s="71"/>
      <c r="C60" s="80" t="s">
        <v>691</v>
      </c>
      <c r="D60" s="75" t="s">
        <v>629</v>
      </c>
      <c r="E60" s="75"/>
      <c r="F60" s="75"/>
      <c r="G60" s="75"/>
      <c r="H60" s="71"/>
      <c r="I60" s="71"/>
      <c r="J60" s="71"/>
      <c r="K60" s="71"/>
      <c r="L60" s="71"/>
      <c r="M60" s="71"/>
      <c r="N60" s="21"/>
      <c r="O60" s="21"/>
      <c r="P60" s="21"/>
      <c r="Q60" s="21"/>
      <c r="R60" s="21"/>
      <c r="S60" s="21"/>
      <c r="T60" s="21"/>
      <c r="U60" s="21"/>
      <c r="V60" s="21"/>
      <c r="W60" s="21"/>
      <c r="X60" s="21"/>
      <c r="Y60" s="21"/>
      <c r="Z60" s="21"/>
      <c r="AA60" s="21"/>
      <c r="AB60" s="21"/>
      <c r="AC60" s="21"/>
      <c r="AD60" s="21"/>
      <c r="AE60" s="21"/>
      <c r="AF60" s="21"/>
      <c r="AG60" s="21"/>
      <c r="AH60" s="21"/>
    </row>
    <row r="61" spans="1:34" x14ac:dyDescent="0.25">
      <c r="A61" s="71"/>
      <c r="B61" s="71"/>
      <c r="C61" s="80" t="s">
        <v>692</v>
      </c>
      <c r="D61" s="75" t="s">
        <v>629</v>
      </c>
      <c r="E61" s="75"/>
      <c r="F61" s="75"/>
      <c r="G61" s="75"/>
      <c r="H61" s="71"/>
      <c r="I61" s="71"/>
      <c r="J61" s="71"/>
      <c r="K61" s="71"/>
      <c r="L61" s="71"/>
      <c r="M61" s="71"/>
      <c r="N61" s="21"/>
      <c r="O61" s="21"/>
      <c r="P61" s="21"/>
      <c r="Q61" s="21"/>
      <c r="R61" s="21"/>
      <c r="S61" s="21"/>
      <c r="T61" s="21"/>
      <c r="U61" s="21"/>
      <c r="V61" s="21"/>
      <c r="W61" s="21"/>
      <c r="X61" s="21"/>
      <c r="Y61" s="21"/>
      <c r="Z61" s="21"/>
      <c r="AA61" s="21"/>
      <c r="AB61" s="21"/>
      <c r="AC61" s="21"/>
      <c r="AD61" s="21"/>
      <c r="AE61" s="21"/>
      <c r="AF61" s="21"/>
      <c r="AG61" s="21"/>
      <c r="AH61" s="21"/>
    </row>
    <row r="62" spans="1:34" ht="15" customHeight="1" x14ac:dyDescent="0.25">
      <c r="A62" s="71"/>
      <c r="B62" s="71"/>
      <c r="C62" s="79" t="s">
        <v>693</v>
      </c>
      <c r="D62" s="75" t="s">
        <v>694</v>
      </c>
      <c r="E62" s="75"/>
      <c r="F62" s="75"/>
      <c r="G62" s="75"/>
      <c r="H62" s="71"/>
      <c r="I62" s="71"/>
      <c r="J62" s="71"/>
      <c r="K62" s="71"/>
      <c r="L62" s="71"/>
      <c r="M62" s="71"/>
      <c r="N62" s="21"/>
      <c r="O62" s="21"/>
      <c r="P62" s="21"/>
      <c r="Q62" s="21"/>
      <c r="R62" s="21"/>
      <c r="S62" s="21"/>
      <c r="T62" s="21"/>
      <c r="U62" s="21"/>
      <c r="V62" s="21"/>
      <c r="W62" s="21"/>
      <c r="X62" s="21"/>
      <c r="Y62" s="21"/>
      <c r="Z62" s="21"/>
      <c r="AA62" s="21"/>
      <c r="AB62" s="21"/>
      <c r="AC62" s="21"/>
      <c r="AD62" s="21"/>
      <c r="AE62" s="21"/>
      <c r="AF62" s="21"/>
      <c r="AG62" s="21"/>
      <c r="AH62" s="21"/>
    </row>
    <row r="63" spans="1:34" x14ac:dyDescent="0.25">
      <c r="A63" s="71"/>
      <c r="B63" s="178" t="s">
        <v>695</v>
      </c>
      <c r="C63" s="179"/>
      <c r="D63" s="179"/>
      <c r="E63" s="179"/>
      <c r="F63" s="179"/>
      <c r="G63" s="179"/>
      <c r="H63" s="179"/>
      <c r="I63" s="179"/>
      <c r="J63" s="179"/>
      <c r="K63" s="179"/>
      <c r="L63" s="179"/>
      <c r="M63" s="180"/>
      <c r="N63" s="21"/>
      <c r="O63" s="21"/>
      <c r="P63" s="21"/>
      <c r="Q63" s="21"/>
      <c r="R63" s="21"/>
      <c r="S63" s="21"/>
      <c r="T63" s="21"/>
      <c r="U63" s="21"/>
      <c r="V63" s="21"/>
      <c r="W63" s="21"/>
      <c r="X63" s="21"/>
      <c r="Y63" s="21"/>
      <c r="Z63" s="21"/>
      <c r="AA63" s="21"/>
      <c r="AB63" s="21"/>
      <c r="AC63" s="21"/>
      <c r="AD63" s="21"/>
      <c r="AE63" s="21"/>
      <c r="AF63" s="21"/>
      <c r="AG63" s="21"/>
      <c r="AH63" s="21"/>
    </row>
    <row r="64" spans="1:34" x14ac:dyDescent="0.25">
      <c r="A64" s="71"/>
      <c r="B64" s="110"/>
      <c r="C64" s="111" t="s">
        <v>750</v>
      </c>
      <c r="D64" s="76" t="s">
        <v>629</v>
      </c>
      <c r="E64" s="76">
        <v>20.7</v>
      </c>
      <c r="F64" s="78">
        <f>SUM(E64-0.3)</f>
        <v>20.399999999999999</v>
      </c>
      <c r="G64" s="78">
        <f t="shared" ref="G64:N64" si="31">SUM(F64-0.3)</f>
        <v>20.099999999999998</v>
      </c>
      <c r="H64" s="78">
        <f t="shared" si="31"/>
        <v>19.799999999999997</v>
      </c>
      <c r="I64" s="78">
        <f t="shared" si="31"/>
        <v>19.499999999999996</v>
      </c>
      <c r="J64" s="78">
        <f t="shared" si="31"/>
        <v>19.199999999999996</v>
      </c>
      <c r="K64" s="78">
        <f t="shared" si="31"/>
        <v>18.899999999999995</v>
      </c>
      <c r="L64" s="78">
        <f t="shared" si="31"/>
        <v>18.599999999999994</v>
      </c>
      <c r="M64" s="78">
        <f t="shared" si="31"/>
        <v>18.299999999999994</v>
      </c>
      <c r="N64" s="78">
        <f t="shared" si="31"/>
        <v>17.999999999999993</v>
      </c>
      <c r="O64" s="76">
        <v>20.7</v>
      </c>
      <c r="P64" s="78">
        <f>SUM(O64-0.1)</f>
        <v>20.599999999999998</v>
      </c>
      <c r="Q64" s="78">
        <f t="shared" ref="Q64:X64" si="32">SUM(P64-0.1)</f>
        <v>20.499999999999996</v>
      </c>
      <c r="R64" s="78">
        <f t="shared" si="32"/>
        <v>20.399999999999995</v>
      </c>
      <c r="S64" s="78">
        <f t="shared" si="32"/>
        <v>20.299999999999994</v>
      </c>
      <c r="T64" s="78">
        <f t="shared" si="32"/>
        <v>20.199999999999992</v>
      </c>
      <c r="U64" s="78">
        <f t="shared" si="32"/>
        <v>20.099999999999991</v>
      </c>
      <c r="V64" s="78">
        <f t="shared" si="32"/>
        <v>19.999999999999989</v>
      </c>
      <c r="W64" s="78">
        <f t="shared" si="32"/>
        <v>19.899999999999988</v>
      </c>
      <c r="X64" s="78">
        <f t="shared" si="32"/>
        <v>19.799999999999986</v>
      </c>
      <c r="Y64" s="78">
        <v>20.7</v>
      </c>
      <c r="Z64" s="78">
        <f>SUM(Y64-0.5)</f>
        <v>20.2</v>
      </c>
      <c r="AA64" s="78">
        <f t="shared" ref="AA64:AH64" si="33">SUM(Z64-0.5)</f>
        <v>19.7</v>
      </c>
      <c r="AB64" s="78">
        <f t="shared" si="33"/>
        <v>19.2</v>
      </c>
      <c r="AC64" s="78">
        <f t="shared" si="33"/>
        <v>18.7</v>
      </c>
      <c r="AD64" s="78">
        <f t="shared" si="33"/>
        <v>18.2</v>
      </c>
      <c r="AE64" s="78">
        <f t="shared" si="33"/>
        <v>17.7</v>
      </c>
      <c r="AF64" s="78">
        <f t="shared" si="33"/>
        <v>17.2</v>
      </c>
      <c r="AG64" s="78">
        <f t="shared" si="33"/>
        <v>16.7</v>
      </c>
      <c r="AH64" s="78">
        <f t="shared" si="33"/>
        <v>16.2</v>
      </c>
    </row>
    <row r="65" spans="1:34" ht="30" customHeight="1" x14ac:dyDescent="0.25">
      <c r="A65" s="71"/>
      <c r="B65" s="71"/>
      <c r="C65" s="79" t="s">
        <v>698</v>
      </c>
      <c r="D65" s="76" t="s">
        <v>699</v>
      </c>
      <c r="E65" s="78">
        <v>73.900000000000006</v>
      </c>
      <c r="F65" s="78">
        <v>74.400000000000006</v>
      </c>
      <c r="G65" s="78">
        <v>74.8</v>
      </c>
      <c r="H65" s="78">
        <v>75.2</v>
      </c>
      <c r="I65" s="78">
        <v>75.900000000000006</v>
      </c>
      <c r="J65" s="78">
        <f>SUM(I65+0.4)</f>
        <v>76.300000000000011</v>
      </c>
      <c r="K65" s="78">
        <f>SUM(J65+0.4)</f>
        <v>76.700000000000017</v>
      </c>
      <c r="L65" s="78">
        <f>SUM(K65+0.4)</f>
        <v>77.100000000000023</v>
      </c>
      <c r="M65" s="78">
        <f>SUM(L65+0.4)</f>
        <v>77.500000000000028</v>
      </c>
      <c r="N65" s="78">
        <f>SUM(M65+0.4)</f>
        <v>77.900000000000034</v>
      </c>
      <c r="O65" s="78">
        <v>73.900000000000006</v>
      </c>
      <c r="P65" s="78">
        <f>SUM(O65+0.15)</f>
        <v>74.050000000000011</v>
      </c>
      <c r="Q65" s="78">
        <f t="shared" ref="Q65:X65" si="34">SUM(P65+0.15)</f>
        <v>74.200000000000017</v>
      </c>
      <c r="R65" s="78">
        <f t="shared" si="34"/>
        <v>74.350000000000023</v>
      </c>
      <c r="S65" s="78">
        <f t="shared" si="34"/>
        <v>74.500000000000028</v>
      </c>
      <c r="T65" s="78">
        <f t="shared" si="34"/>
        <v>74.650000000000034</v>
      </c>
      <c r="U65" s="78">
        <f t="shared" si="34"/>
        <v>74.80000000000004</v>
      </c>
      <c r="V65" s="78">
        <f t="shared" si="34"/>
        <v>74.950000000000045</v>
      </c>
      <c r="W65" s="78">
        <f t="shared" si="34"/>
        <v>75.100000000000051</v>
      </c>
      <c r="X65" s="78">
        <f t="shared" si="34"/>
        <v>75.250000000000057</v>
      </c>
      <c r="Y65" s="78">
        <v>73.900000000000006</v>
      </c>
      <c r="Z65" s="78">
        <f>SUM(Y65+0.6)</f>
        <v>74.5</v>
      </c>
      <c r="AA65" s="78">
        <f t="shared" ref="AA65:AH65" si="35">SUM(Z65+0.6)</f>
        <v>75.099999999999994</v>
      </c>
      <c r="AB65" s="78">
        <f t="shared" si="35"/>
        <v>75.699999999999989</v>
      </c>
      <c r="AC65" s="78">
        <f t="shared" si="35"/>
        <v>76.299999999999983</v>
      </c>
      <c r="AD65" s="78">
        <f t="shared" si="35"/>
        <v>76.899999999999977</v>
      </c>
      <c r="AE65" s="78">
        <f t="shared" si="35"/>
        <v>77.499999999999972</v>
      </c>
      <c r="AF65" s="78">
        <f t="shared" si="35"/>
        <v>78.099999999999966</v>
      </c>
      <c r="AG65" s="78">
        <f t="shared" si="35"/>
        <v>78.69999999999996</v>
      </c>
      <c r="AH65" s="78">
        <f t="shared" si="35"/>
        <v>79.299999999999955</v>
      </c>
    </row>
    <row r="66" spans="1:34" x14ac:dyDescent="0.25">
      <c r="A66" s="71"/>
      <c r="B66" s="71"/>
      <c r="C66" s="80" t="s">
        <v>696</v>
      </c>
      <c r="D66" s="76" t="s">
        <v>699</v>
      </c>
      <c r="E66" s="78">
        <v>72.099999999999994</v>
      </c>
      <c r="F66" s="78">
        <v>72.5</v>
      </c>
      <c r="G66" s="78">
        <v>73</v>
      </c>
      <c r="H66" s="78">
        <v>73.400000000000006</v>
      </c>
      <c r="I66" s="78">
        <v>73.400000000000006</v>
      </c>
      <c r="J66" s="78">
        <f t="shared" ref="J66:N67" si="36">SUM(I66+0.4)</f>
        <v>73.800000000000011</v>
      </c>
      <c r="K66" s="78">
        <f t="shared" si="36"/>
        <v>74.200000000000017</v>
      </c>
      <c r="L66" s="78">
        <f t="shared" si="36"/>
        <v>74.600000000000023</v>
      </c>
      <c r="M66" s="78">
        <f t="shared" si="36"/>
        <v>75.000000000000028</v>
      </c>
      <c r="N66" s="78">
        <f t="shared" si="36"/>
        <v>75.400000000000034</v>
      </c>
      <c r="O66" s="78">
        <v>72.099999999999994</v>
      </c>
      <c r="P66" s="78">
        <f t="shared" ref="P66:X66" si="37">SUM(O66+0.15)</f>
        <v>72.25</v>
      </c>
      <c r="Q66" s="78">
        <f t="shared" si="37"/>
        <v>72.400000000000006</v>
      </c>
      <c r="R66" s="78">
        <f t="shared" si="37"/>
        <v>72.550000000000011</v>
      </c>
      <c r="S66" s="78">
        <f t="shared" si="37"/>
        <v>72.700000000000017</v>
      </c>
      <c r="T66" s="78">
        <f t="shared" si="37"/>
        <v>72.850000000000023</v>
      </c>
      <c r="U66" s="78">
        <f t="shared" si="37"/>
        <v>73.000000000000028</v>
      </c>
      <c r="V66" s="78">
        <f t="shared" si="37"/>
        <v>73.150000000000034</v>
      </c>
      <c r="W66" s="78">
        <f t="shared" si="37"/>
        <v>73.30000000000004</v>
      </c>
      <c r="X66" s="78">
        <f t="shared" si="37"/>
        <v>73.450000000000045</v>
      </c>
      <c r="Y66" s="78">
        <v>72.099999999999994</v>
      </c>
      <c r="Z66" s="78">
        <f t="shared" ref="Z66:AH67" si="38">SUM(Y66+0.6)</f>
        <v>72.699999999999989</v>
      </c>
      <c r="AA66" s="78">
        <f t="shared" si="38"/>
        <v>73.299999999999983</v>
      </c>
      <c r="AB66" s="78">
        <f t="shared" si="38"/>
        <v>73.899999999999977</v>
      </c>
      <c r="AC66" s="78">
        <f t="shared" si="38"/>
        <v>74.499999999999972</v>
      </c>
      <c r="AD66" s="78">
        <f t="shared" si="38"/>
        <v>75.099999999999966</v>
      </c>
      <c r="AE66" s="78">
        <f t="shared" si="38"/>
        <v>75.69999999999996</v>
      </c>
      <c r="AF66" s="78">
        <f t="shared" si="38"/>
        <v>76.299999999999955</v>
      </c>
      <c r="AG66" s="78">
        <f t="shared" si="38"/>
        <v>76.899999999999949</v>
      </c>
      <c r="AH66" s="78">
        <f t="shared" si="38"/>
        <v>77.499999999999943</v>
      </c>
    </row>
    <row r="67" spans="1:34" x14ac:dyDescent="0.25">
      <c r="A67" s="71"/>
      <c r="B67" s="71"/>
      <c r="C67" s="80" t="s">
        <v>697</v>
      </c>
      <c r="D67" s="76" t="s">
        <v>699</v>
      </c>
      <c r="E67" s="78">
        <v>75.900000000000006</v>
      </c>
      <c r="F67" s="78">
        <v>76.400000000000006</v>
      </c>
      <c r="G67" s="78">
        <v>76.8</v>
      </c>
      <c r="H67" s="78">
        <v>77.3</v>
      </c>
      <c r="I67" s="78">
        <v>77.7</v>
      </c>
      <c r="J67" s="78">
        <f t="shared" si="36"/>
        <v>78.100000000000009</v>
      </c>
      <c r="K67" s="78">
        <f t="shared" si="36"/>
        <v>78.500000000000014</v>
      </c>
      <c r="L67" s="78">
        <f t="shared" si="36"/>
        <v>78.90000000000002</v>
      </c>
      <c r="M67" s="78">
        <f t="shared" si="36"/>
        <v>79.300000000000026</v>
      </c>
      <c r="N67" s="78">
        <f t="shared" si="36"/>
        <v>79.700000000000031</v>
      </c>
      <c r="O67" s="78">
        <v>75.900000000000006</v>
      </c>
      <c r="P67" s="78">
        <f t="shared" ref="P67:X67" si="39">SUM(O67+0.15)</f>
        <v>76.050000000000011</v>
      </c>
      <c r="Q67" s="78">
        <f t="shared" si="39"/>
        <v>76.200000000000017</v>
      </c>
      <c r="R67" s="78">
        <f t="shared" si="39"/>
        <v>76.350000000000023</v>
      </c>
      <c r="S67" s="78">
        <f t="shared" si="39"/>
        <v>76.500000000000028</v>
      </c>
      <c r="T67" s="78">
        <f t="shared" si="39"/>
        <v>76.650000000000034</v>
      </c>
      <c r="U67" s="78">
        <f t="shared" si="39"/>
        <v>76.80000000000004</v>
      </c>
      <c r="V67" s="78">
        <f t="shared" si="39"/>
        <v>76.950000000000045</v>
      </c>
      <c r="W67" s="78">
        <f t="shared" si="39"/>
        <v>77.100000000000051</v>
      </c>
      <c r="X67" s="78">
        <f t="shared" si="39"/>
        <v>77.250000000000057</v>
      </c>
      <c r="Y67" s="78">
        <v>75.900000000000006</v>
      </c>
      <c r="Z67" s="78">
        <f t="shared" si="38"/>
        <v>76.5</v>
      </c>
      <c r="AA67" s="78">
        <f t="shared" si="38"/>
        <v>77.099999999999994</v>
      </c>
      <c r="AB67" s="78">
        <f t="shared" si="38"/>
        <v>77.699999999999989</v>
      </c>
      <c r="AC67" s="78">
        <f t="shared" si="38"/>
        <v>78.299999999999983</v>
      </c>
      <c r="AD67" s="78">
        <f t="shared" si="38"/>
        <v>78.899999999999977</v>
      </c>
      <c r="AE67" s="78">
        <f t="shared" si="38"/>
        <v>79.499999999999972</v>
      </c>
      <c r="AF67" s="78">
        <f t="shared" si="38"/>
        <v>80.099999999999966</v>
      </c>
      <c r="AG67" s="78">
        <f t="shared" si="38"/>
        <v>80.69999999999996</v>
      </c>
      <c r="AH67" s="78">
        <f t="shared" si="38"/>
        <v>81.299999999999955</v>
      </c>
    </row>
    <row r="68" spans="1:34" ht="15" customHeight="1" x14ac:dyDescent="0.25">
      <c r="A68" s="71"/>
      <c r="B68" s="71"/>
      <c r="C68" s="79" t="s">
        <v>702</v>
      </c>
      <c r="D68" s="109" t="s">
        <v>703</v>
      </c>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row>
    <row r="69" spans="1:34" ht="28.5" x14ac:dyDescent="0.25">
      <c r="A69" s="71"/>
      <c r="B69" s="71"/>
      <c r="C69" s="79" t="s">
        <v>701</v>
      </c>
      <c r="D69" s="109" t="s">
        <v>703</v>
      </c>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row>
    <row r="70" spans="1:34" ht="28.5" x14ac:dyDescent="0.25">
      <c r="A70" s="71"/>
      <c r="B70" s="71"/>
      <c r="C70" s="79" t="s">
        <v>700</v>
      </c>
      <c r="D70" s="109" t="s">
        <v>703</v>
      </c>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row>
    <row r="71" spans="1:34" x14ac:dyDescent="0.25">
      <c r="A71" s="71"/>
      <c r="B71" s="178" t="s">
        <v>709</v>
      </c>
      <c r="C71" s="179"/>
      <c r="D71" s="179"/>
      <c r="E71" s="179"/>
      <c r="F71" s="179"/>
      <c r="G71" s="179"/>
      <c r="H71" s="179"/>
      <c r="I71" s="179"/>
      <c r="J71" s="179"/>
      <c r="K71" s="179"/>
      <c r="L71" s="179"/>
      <c r="M71" s="180"/>
      <c r="N71" s="21"/>
      <c r="O71" s="21"/>
      <c r="P71" s="21"/>
      <c r="Q71" s="21"/>
      <c r="R71" s="21"/>
      <c r="S71" s="21"/>
      <c r="T71" s="21"/>
      <c r="U71" s="21"/>
      <c r="V71" s="21"/>
      <c r="W71" s="21"/>
      <c r="X71" s="21"/>
      <c r="Y71" s="21"/>
      <c r="Z71" s="21"/>
      <c r="AA71" s="21"/>
      <c r="AB71" s="21"/>
      <c r="AC71" s="21"/>
      <c r="AD71" s="21"/>
      <c r="AE71" s="21"/>
      <c r="AF71" s="21"/>
      <c r="AG71" s="21"/>
      <c r="AH71" s="21"/>
    </row>
    <row r="72" spans="1:34" ht="40.5" customHeight="1" x14ac:dyDescent="0.25">
      <c r="A72" s="71"/>
      <c r="B72" s="71"/>
      <c r="C72" s="79" t="s">
        <v>714</v>
      </c>
      <c r="D72" s="75" t="s">
        <v>705</v>
      </c>
      <c r="E72" s="75"/>
      <c r="F72" s="75"/>
      <c r="G72" s="75"/>
      <c r="H72" s="71"/>
      <c r="I72" s="71"/>
      <c r="J72" s="71"/>
      <c r="K72" s="71"/>
      <c r="L72" s="71"/>
      <c r="M72" s="71"/>
      <c r="N72" s="21"/>
      <c r="O72" s="21"/>
      <c r="P72" s="21"/>
      <c r="Q72" s="21"/>
      <c r="R72" s="21"/>
      <c r="S72" s="21"/>
      <c r="T72" s="21"/>
      <c r="U72" s="21"/>
      <c r="V72" s="21"/>
      <c r="W72" s="21"/>
      <c r="X72" s="21"/>
      <c r="Y72" s="21"/>
      <c r="Z72" s="21"/>
      <c r="AA72" s="21"/>
      <c r="AB72" s="21"/>
      <c r="AC72" s="21"/>
      <c r="AD72" s="21"/>
      <c r="AE72" s="21"/>
      <c r="AF72" s="21"/>
      <c r="AG72" s="21"/>
      <c r="AH72" s="21"/>
    </row>
    <row r="73" spans="1:34" ht="42.75" x14ac:dyDescent="0.25">
      <c r="A73" s="71"/>
      <c r="B73" s="71"/>
      <c r="C73" s="79" t="s">
        <v>704</v>
      </c>
      <c r="D73" s="109" t="s">
        <v>629</v>
      </c>
      <c r="E73" s="109"/>
      <c r="F73" s="109"/>
      <c r="G73" s="109"/>
      <c r="H73" s="71"/>
      <c r="I73" s="71"/>
      <c r="J73" s="71"/>
      <c r="K73" s="71"/>
      <c r="L73" s="71"/>
      <c r="M73" s="71"/>
      <c r="N73" s="21"/>
      <c r="O73" s="21"/>
      <c r="P73" s="21"/>
      <c r="Q73" s="21"/>
      <c r="R73" s="21"/>
      <c r="S73" s="21"/>
      <c r="T73" s="21"/>
      <c r="U73" s="21"/>
      <c r="V73" s="21"/>
      <c r="W73" s="21"/>
      <c r="X73" s="21"/>
      <c r="Y73" s="21"/>
      <c r="Z73" s="21"/>
      <c r="AA73" s="21"/>
      <c r="AB73" s="21"/>
      <c r="AC73" s="21"/>
      <c r="AD73" s="21"/>
      <c r="AE73" s="21"/>
      <c r="AF73" s="21"/>
      <c r="AG73" s="21"/>
      <c r="AH73" s="21"/>
    </row>
    <row r="74" spans="1:34" ht="99.75" x14ac:dyDescent="0.25">
      <c r="A74" s="21"/>
      <c r="B74" s="21"/>
      <c r="C74" s="72" t="s">
        <v>710</v>
      </c>
      <c r="D74" s="75" t="s">
        <v>711</v>
      </c>
      <c r="E74" s="75"/>
      <c r="F74" s="75"/>
      <c r="G74" s="75"/>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row>
    <row r="75" spans="1:34" x14ac:dyDescent="0.25">
      <c r="A75" s="21"/>
      <c r="B75" s="21"/>
      <c r="C75" s="71" t="s">
        <v>712</v>
      </c>
      <c r="D75" s="76" t="s">
        <v>629</v>
      </c>
      <c r="E75" s="76"/>
      <c r="F75" s="76"/>
      <c r="G75" s="76"/>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row>
    <row r="76" spans="1:34" x14ac:dyDescent="0.25">
      <c r="A76" s="21"/>
      <c r="B76" s="21"/>
      <c r="C76" s="107" t="s">
        <v>713</v>
      </c>
      <c r="D76" s="76" t="s">
        <v>629</v>
      </c>
      <c r="E76" s="76"/>
      <c r="F76" s="76"/>
      <c r="G76" s="76"/>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row>
    <row r="77" spans="1:34" x14ac:dyDescent="0.25">
      <c r="A77" s="21"/>
      <c r="B77" s="178" t="s">
        <v>729</v>
      </c>
      <c r="C77" s="179"/>
      <c r="D77" s="179"/>
      <c r="E77" s="179"/>
      <c r="F77" s="179"/>
      <c r="G77" s="179"/>
      <c r="H77" s="179"/>
      <c r="I77" s="179"/>
      <c r="J77" s="179"/>
      <c r="K77" s="179"/>
      <c r="L77" s="179"/>
      <c r="M77" s="180"/>
      <c r="N77" s="21"/>
      <c r="O77" s="21"/>
      <c r="P77" s="21"/>
      <c r="Q77" s="21"/>
      <c r="R77" s="21"/>
      <c r="S77" s="21"/>
      <c r="T77" s="21"/>
      <c r="U77" s="21"/>
      <c r="V77" s="21"/>
      <c r="W77" s="21"/>
      <c r="X77" s="21"/>
      <c r="Y77" s="21"/>
      <c r="Z77" s="21"/>
      <c r="AA77" s="21"/>
      <c r="AB77" s="21"/>
      <c r="AC77" s="21"/>
      <c r="AD77" s="21"/>
      <c r="AE77" s="21"/>
      <c r="AF77" s="21"/>
      <c r="AG77" s="21"/>
      <c r="AH77" s="21"/>
    </row>
    <row r="78" spans="1:34" ht="29.25" x14ac:dyDescent="0.25">
      <c r="A78" s="21"/>
      <c r="B78" s="21"/>
      <c r="C78" s="143" t="s">
        <v>715</v>
      </c>
      <c r="D78" s="109" t="s">
        <v>703</v>
      </c>
      <c r="E78" s="109">
        <v>37.200000000000003</v>
      </c>
      <c r="F78" s="109"/>
      <c r="G78" s="109"/>
      <c r="H78" s="21"/>
      <c r="I78" s="21"/>
      <c r="J78" s="21"/>
      <c r="K78" s="21"/>
      <c r="L78" s="21"/>
      <c r="M78" s="21"/>
      <c r="N78" s="21"/>
      <c r="O78" s="109">
        <v>37.200000000000003</v>
      </c>
      <c r="P78" s="21"/>
      <c r="Q78" s="21"/>
      <c r="R78" s="21"/>
      <c r="S78" s="21"/>
      <c r="T78" s="21"/>
      <c r="U78" s="21"/>
      <c r="V78" s="21"/>
      <c r="W78" s="21"/>
      <c r="X78" s="21"/>
      <c r="Y78" s="109">
        <v>37.200000000000003</v>
      </c>
      <c r="Z78" s="21"/>
      <c r="AA78" s="21"/>
      <c r="AB78" s="21"/>
      <c r="AC78" s="21"/>
      <c r="AD78" s="21"/>
      <c r="AE78" s="21"/>
      <c r="AF78" s="21"/>
      <c r="AG78" s="21"/>
      <c r="AH78" s="21"/>
    </row>
    <row r="79" spans="1:34" ht="29.25" x14ac:dyDescent="0.25">
      <c r="A79" s="21"/>
      <c r="B79" s="21"/>
      <c r="C79" s="143" t="s">
        <v>716</v>
      </c>
      <c r="D79" s="76" t="s">
        <v>717</v>
      </c>
      <c r="E79" s="76"/>
      <c r="F79" s="76"/>
      <c r="G79" s="76"/>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row>
    <row r="80" spans="1:34" ht="28.5" x14ac:dyDescent="0.25">
      <c r="A80" s="21"/>
      <c r="B80" s="21"/>
      <c r="C80" s="79" t="s">
        <v>727</v>
      </c>
      <c r="D80" s="75" t="s">
        <v>718</v>
      </c>
      <c r="E80" s="75"/>
      <c r="F80" s="75"/>
      <c r="G80" s="75"/>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row>
    <row r="81" spans="1:34" ht="42.75" x14ac:dyDescent="0.25">
      <c r="A81" s="21"/>
      <c r="B81" s="21"/>
      <c r="C81" s="79" t="s">
        <v>726</v>
      </c>
      <c r="D81" s="75" t="s">
        <v>629</v>
      </c>
      <c r="E81" s="75"/>
      <c r="F81" s="75"/>
      <c r="G81" s="75"/>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row>
    <row r="82" spans="1:34" ht="28.5" x14ac:dyDescent="0.25">
      <c r="A82" s="21"/>
      <c r="B82" s="21"/>
      <c r="C82" s="79" t="s">
        <v>719</v>
      </c>
      <c r="D82" s="75" t="s">
        <v>718</v>
      </c>
      <c r="E82" s="75"/>
      <c r="F82" s="75"/>
      <c r="G82" s="75"/>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row>
    <row r="83" spans="1:34" ht="42.75" x14ac:dyDescent="0.25">
      <c r="A83" s="21"/>
      <c r="B83" s="21"/>
      <c r="C83" s="79" t="s">
        <v>725</v>
      </c>
      <c r="D83" s="75" t="s">
        <v>629</v>
      </c>
      <c r="E83" s="75"/>
      <c r="F83" s="75"/>
      <c r="G83" s="75"/>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row>
    <row r="84" spans="1:34" ht="33.75" customHeight="1" x14ac:dyDescent="0.25">
      <c r="A84" s="21"/>
      <c r="B84" s="21"/>
      <c r="C84" s="79" t="s">
        <v>720</v>
      </c>
      <c r="D84" s="75" t="s">
        <v>728</v>
      </c>
      <c r="E84" s="75"/>
      <c r="F84" s="75"/>
      <c r="G84" s="75"/>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row>
    <row r="85" spans="1:34" ht="57" x14ac:dyDescent="0.25">
      <c r="A85" s="21"/>
      <c r="B85" s="21"/>
      <c r="C85" s="79" t="s">
        <v>722</v>
      </c>
      <c r="D85" s="75" t="s">
        <v>629</v>
      </c>
      <c r="E85" s="75"/>
      <c r="F85" s="75"/>
      <c r="G85" s="75"/>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row>
    <row r="86" spans="1:34" ht="57" x14ac:dyDescent="0.25">
      <c r="A86" s="21"/>
      <c r="B86" s="21"/>
      <c r="C86" s="79" t="s">
        <v>723</v>
      </c>
      <c r="D86" s="75" t="s">
        <v>629</v>
      </c>
      <c r="E86" s="75"/>
      <c r="F86" s="75"/>
      <c r="G86" s="75"/>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row>
    <row r="87" spans="1:34" ht="42.75" x14ac:dyDescent="0.25">
      <c r="A87" s="21"/>
      <c r="B87" s="21"/>
      <c r="C87" s="79" t="s">
        <v>724</v>
      </c>
      <c r="D87" s="75" t="s">
        <v>721</v>
      </c>
      <c r="E87" s="75"/>
      <c r="F87" s="75"/>
      <c r="G87" s="75"/>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row>
    <row r="88" spans="1:34" ht="57" x14ac:dyDescent="0.25">
      <c r="A88" s="21"/>
      <c r="B88" s="21"/>
      <c r="C88" s="79" t="s">
        <v>730</v>
      </c>
      <c r="D88" s="75" t="s">
        <v>731</v>
      </c>
      <c r="E88" s="75"/>
      <c r="F88" s="75"/>
      <c r="G88" s="75"/>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row>
    <row r="89" spans="1:34" x14ac:dyDescent="0.25">
      <c r="A89" s="21"/>
      <c r="B89" s="21"/>
      <c r="C89" s="79" t="s">
        <v>732</v>
      </c>
      <c r="D89" s="75" t="s">
        <v>629</v>
      </c>
      <c r="E89" s="75"/>
      <c r="F89" s="75"/>
      <c r="G89" s="75"/>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row>
    <row r="90" spans="1:34" ht="71.25" x14ac:dyDescent="0.25">
      <c r="A90" s="21"/>
      <c r="B90" s="21"/>
      <c r="C90" s="79" t="s">
        <v>733</v>
      </c>
      <c r="D90" s="75" t="s">
        <v>734</v>
      </c>
      <c r="E90" s="75"/>
      <c r="F90" s="75"/>
      <c r="G90" s="75"/>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row>
    <row r="91" spans="1:34" ht="42.75" x14ac:dyDescent="0.25">
      <c r="A91" s="21"/>
      <c r="B91" s="21"/>
      <c r="C91" s="79" t="s">
        <v>735</v>
      </c>
      <c r="D91" s="75" t="s">
        <v>718</v>
      </c>
      <c r="E91" s="75"/>
      <c r="F91" s="75"/>
      <c r="G91" s="75"/>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row>
    <row r="92" spans="1:34" ht="57" x14ac:dyDescent="0.25">
      <c r="A92" s="21"/>
      <c r="B92" s="21"/>
      <c r="C92" s="79" t="s">
        <v>737</v>
      </c>
      <c r="D92" s="75" t="s">
        <v>721</v>
      </c>
      <c r="E92" s="75"/>
      <c r="F92" s="75"/>
      <c r="G92" s="75"/>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row>
    <row r="93" spans="1:34" ht="42.75" x14ac:dyDescent="0.25">
      <c r="A93" s="21"/>
      <c r="B93" s="21"/>
      <c r="C93" s="79" t="s">
        <v>736</v>
      </c>
      <c r="D93" s="75" t="s">
        <v>629</v>
      </c>
      <c r="E93" s="75"/>
      <c r="F93" s="75"/>
      <c r="G93" s="75"/>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row>
    <row r="94" spans="1:34" ht="28.5" x14ac:dyDescent="0.25">
      <c r="A94" s="21"/>
      <c r="B94" s="21"/>
      <c r="C94" s="79" t="s">
        <v>738</v>
      </c>
      <c r="D94" s="75" t="s">
        <v>629</v>
      </c>
      <c r="E94" s="75"/>
      <c r="F94" s="75"/>
      <c r="G94" s="75"/>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row>
    <row r="95" spans="1:34" x14ac:dyDescent="0.25">
      <c r="A95" s="21"/>
      <c r="B95" s="178" t="s">
        <v>739</v>
      </c>
      <c r="C95" s="179"/>
      <c r="D95" s="179"/>
      <c r="E95" s="179"/>
      <c r="F95" s="179"/>
      <c r="G95" s="179"/>
      <c r="H95" s="179"/>
      <c r="I95" s="179"/>
      <c r="J95" s="179"/>
      <c r="K95" s="179"/>
      <c r="L95" s="179"/>
      <c r="M95" s="180"/>
      <c r="N95" s="21"/>
      <c r="O95" s="21"/>
      <c r="P95" s="21"/>
      <c r="Q95" s="21"/>
      <c r="R95" s="21"/>
      <c r="S95" s="21"/>
      <c r="T95" s="21"/>
      <c r="U95" s="21"/>
      <c r="V95" s="21"/>
      <c r="W95" s="21"/>
      <c r="X95" s="21"/>
      <c r="Y95" s="21"/>
      <c r="Z95" s="21"/>
      <c r="AA95" s="21"/>
      <c r="AB95" s="21"/>
      <c r="AC95" s="21"/>
      <c r="AD95" s="21"/>
      <c r="AE95" s="21"/>
      <c r="AF95" s="21"/>
      <c r="AG95" s="21"/>
      <c r="AH95" s="21"/>
    </row>
    <row r="96" spans="1:34" ht="42.75" x14ac:dyDescent="0.25">
      <c r="A96" s="21"/>
      <c r="B96" s="21"/>
      <c r="C96" s="79" t="s">
        <v>740</v>
      </c>
      <c r="D96" s="75" t="s">
        <v>721</v>
      </c>
      <c r="E96" s="75"/>
      <c r="F96" s="75"/>
      <c r="G96" s="75"/>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row>
    <row r="97" spans="1:34" ht="71.25" x14ac:dyDescent="0.25">
      <c r="A97" s="21"/>
      <c r="B97" s="21"/>
      <c r="C97" s="79" t="s">
        <v>741</v>
      </c>
      <c r="D97" s="75" t="s">
        <v>629</v>
      </c>
      <c r="E97" s="75"/>
      <c r="F97" s="75"/>
      <c r="G97" s="75"/>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row>
    <row r="98" spans="1:34" ht="42.75" x14ac:dyDescent="0.25">
      <c r="A98" s="21"/>
      <c r="B98" s="21"/>
      <c r="C98" s="79" t="s">
        <v>742</v>
      </c>
      <c r="D98" s="75" t="s">
        <v>743</v>
      </c>
      <c r="E98" s="75"/>
      <c r="F98" s="75"/>
      <c r="G98" s="75"/>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row>
    <row r="99" spans="1:34" ht="42.75" x14ac:dyDescent="0.25">
      <c r="A99" s="21"/>
      <c r="B99" s="21"/>
      <c r="C99" s="79" t="s">
        <v>744</v>
      </c>
      <c r="D99" s="75" t="s">
        <v>743</v>
      </c>
      <c r="E99" s="75"/>
      <c r="F99" s="75"/>
      <c r="G99" s="75"/>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row>
    <row r="100" spans="1:34" ht="71.25" x14ac:dyDescent="0.25">
      <c r="A100" s="21"/>
      <c r="B100" s="21"/>
      <c r="C100" s="79" t="s">
        <v>747</v>
      </c>
      <c r="D100" s="75" t="s">
        <v>629</v>
      </c>
      <c r="E100" s="75"/>
      <c r="F100" s="75"/>
      <c r="G100" s="75"/>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row>
    <row r="101" spans="1:34" ht="46.5" customHeight="1" x14ac:dyDescent="0.25">
      <c r="A101" s="21"/>
      <c r="B101" s="21"/>
      <c r="C101" s="79" t="s">
        <v>745</v>
      </c>
      <c r="D101" s="75" t="s">
        <v>746</v>
      </c>
      <c r="E101" s="75"/>
      <c r="F101" s="75"/>
      <c r="G101" s="75"/>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row>
    <row r="102" spans="1:34" x14ac:dyDescent="0.25">
      <c r="A102" s="21"/>
      <c r="B102" s="178" t="s">
        <v>748</v>
      </c>
      <c r="C102" s="179"/>
      <c r="D102" s="179"/>
      <c r="E102" s="179"/>
      <c r="F102" s="179"/>
      <c r="G102" s="179"/>
      <c r="H102" s="179"/>
      <c r="I102" s="179"/>
      <c r="J102" s="179"/>
      <c r="K102" s="179"/>
      <c r="L102" s="179"/>
      <c r="M102" s="180"/>
      <c r="N102" s="21"/>
      <c r="O102" s="21"/>
      <c r="P102" s="21"/>
      <c r="Q102" s="21"/>
      <c r="R102" s="21"/>
      <c r="S102" s="21"/>
      <c r="T102" s="21"/>
      <c r="U102" s="21"/>
      <c r="V102" s="21"/>
      <c r="W102" s="21"/>
      <c r="X102" s="21"/>
      <c r="Y102" s="21"/>
      <c r="Z102" s="21"/>
      <c r="AA102" s="21"/>
      <c r="AB102" s="21"/>
      <c r="AC102" s="21"/>
      <c r="AD102" s="21"/>
      <c r="AE102" s="21"/>
      <c r="AF102" s="21"/>
      <c r="AG102" s="21"/>
      <c r="AH102" s="21"/>
    </row>
    <row r="103" spans="1:34" x14ac:dyDescent="0.25">
      <c r="A103" s="71"/>
      <c r="B103" s="71"/>
      <c r="C103" s="79" t="s">
        <v>706</v>
      </c>
      <c r="D103" s="76" t="s">
        <v>707</v>
      </c>
      <c r="E103" s="76"/>
      <c r="F103" s="76"/>
      <c r="G103" s="76"/>
      <c r="H103" s="71"/>
      <c r="I103" s="71"/>
      <c r="J103" s="71"/>
      <c r="K103" s="71"/>
      <c r="L103" s="71"/>
      <c r="M103" s="71"/>
      <c r="N103" s="21"/>
      <c r="O103" s="21"/>
      <c r="P103" s="21"/>
      <c r="Q103" s="21"/>
      <c r="R103" s="21"/>
      <c r="S103" s="21"/>
      <c r="T103" s="21"/>
      <c r="U103" s="21"/>
      <c r="V103" s="21"/>
      <c r="W103" s="21"/>
      <c r="X103" s="21"/>
      <c r="Y103" s="21"/>
      <c r="Z103" s="21"/>
      <c r="AA103" s="21"/>
      <c r="AB103" s="21"/>
      <c r="AC103" s="21"/>
      <c r="AD103" s="21"/>
      <c r="AE103" s="21"/>
      <c r="AF103" s="21"/>
      <c r="AG103" s="21"/>
      <c r="AH103" s="21"/>
    </row>
    <row r="104" spans="1:34" ht="28.5" x14ac:dyDescent="0.25">
      <c r="A104" s="21"/>
      <c r="B104" s="21"/>
      <c r="C104" s="79" t="s">
        <v>749</v>
      </c>
      <c r="D104" s="75" t="s">
        <v>629</v>
      </c>
      <c r="E104" s="75"/>
      <c r="F104" s="75"/>
      <c r="G104" s="75"/>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row>
    <row r="105" spans="1:34" x14ac:dyDescent="0.25">
      <c r="A105" s="21"/>
      <c r="B105" s="178" t="s">
        <v>751</v>
      </c>
      <c r="C105" s="179"/>
      <c r="D105" s="179"/>
      <c r="E105" s="179"/>
      <c r="F105" s="179"/>
      <c r="G105" s="179"/>
      <c r="H105" s="179"/>
      <c r="I105" s="179"/>
      <c r="J105" s="179"/>
      <c r="K105" s="179"/>
      <c r="L105" s="179"/>
      <c r="M105" s="180"/>
      <c r="N105" s="21"/>
      <c r="O105" s="21"/>
      <c r="P105" s="21"/>
      <c r="Q105" s="21"/>
      <c r="R105" s="21"/>
      <c r="S105" s="21"/>
      <c r="T105" s="21"/>
      <c r="U105" s="21"/>
      <c r="V105" s="21"/>
      <c r="W105" s="21"/>
      <c r="X105" s="21"/>
      <c r="Y105" s="21"/>
      <c r="Z105" s="21"/>
      <c r="AA105" s="21"/>
      <c r="AB105" s="21"/>
      <c r="AC105" s="21"/>
      <c r="AD105" s="21"/>
      <c r="AE105" s="21"/>
      <c r="AF105" s="21"/>
      <c r="AG105" s="21"/>
      <c r="AH105" s="21"/>
    </row>
    <row r="106" spans="1:34" ht="28.5" x14ac:dyDescent="0.25">
      <c r="A106" s="71"/>
      <c r="B106" s="71"/>
      <c r="C106" s="79" t="s">
        <v>752</v>
      </c>
      <c r="D106" s="75" t="s">
        <v>753</v>
      </c>
      <c r="E106" s="78">
        <v>3321.8</v>
      </c>
      <c r="F106" s="78">
        <v>3820.1</v>
      </c>
      <c r="G106" s="78">
        <v>4488.6000000000004</v>
      </c>
      <c r="H106" s="78">
        <v>5274.1</v>
      </c>
      <c r="I106" s="78">
        <v>6276.2</v>
      </c>
      <c r="J106" s="78">
        <v>7657</v>
      </c>
      <c r="K106" s="78">
        <v>9341.5</v>
      </c>
      <c r="L106" s="78">
        <v>11490</v>
      </c>
      <c r="M106" s="78">
        <v>14132.7</v>
      </c>
      <c r="N106" s="78">
        <v>17736.5</v>
      </c>
      <c r="O106" s="21"/>
      <c r="P106" s="21"/>
      <c r="Q106" s="21"/>
      <c r="R106" s="21"/>
      <c r="S106" s="21"/>
      <c r="T106" s="21"/>
      <c r="U106" s="21"/>
      <c r="V106" s="21"/>
      <c r="W106" s="21"/>
      <c r="X106" s="21"/>
      <c r="Y106" s="21"/>
      <c r="Z106" s="21"/>
      <c r="AA106" s="21"/>
      <c r="AB106" s="21"/>
      <c r="AC106" s="21"/>
      <c r="AD106" s="21"/>
      <c r="AE106" s="21"/>
      <c r="AF106" s="21"/>
      <c r="AG106" s="21"/>
      <c r="AH106" s="21"/>
    </row>
    <row r="107" spans="1:34" ht="28.5" x14ac:dyDescent="0.25">
      <c r="A107" s="21"/>
      <c r="B107" s="21"/>
      <c r="C107" s="79" t="s">
        <v>754</v>
      </c>
      <c r="D107" s="75" t="s">
        <v>753</v>
      </c>
      <c r="E107" s="112">
        <v>4275.7</v>
      </c>
      <c r="F107" s="112">
        <v>4724.6000000000004</v>
      </c>
      <c r="G107" s="112">
        <v>5338.8</v>
      </c>
      <c r="H107" s="78">
        <v>6163.3</v>
      </c>
      <c r="I107" s="78">
        <v>7272.7</v>
      </c>
      <c r="J107" s="78">
        <v>8800</v>
      </c>
      <c r="K107" s="78">
        <v>10780</v>
      </c>
      <c r="L107" s="78">
        <v>13367.2</v>
      </c>
      <c r="M107" s="78">
        <v>16842.7</v>
      </c>
      <c r="N107" s="78">
        <v>24558.7</v>
      </c>
      <c r="O107" s="21"/>
      <c r="P107" s="21"/>
      <c r="Q107" s="21"/>
      <c r="R107" s="21"/>
      <c r="S107" s="21"/>
      <c r="T107" s="21"/>
      <c r="U107" s="21"/>
      <c r="V107" s="21"/>
      <c r="W107" s="21"/>
      <c r="X107" s="21"/>
      <c r="Y107" s="21"/>
      <c r="Z107" s="21"/>
      <c r="AA107" s="21"/>
      <c r="AB107" s="21"/>
      <c r="AC107" s="21"/>
      <c r="AD107" s="21"/>
      <c r="AE107" s="21"/>
      <c r="AF107" s="21"/>
      <c r="AG107" s="21"/>
      <c r="AH107" s="21"/>
    </row>
  </sheetData>
  <mergeCells count="18">
    <mergeCell ref="B63:M63"/>
    <mergeCell ref="Y1:AH1"/>
    <mergeCell ref="B3:AH3"/>
    <mergeCell ref="B16:M16"/>
    <mergeCell ref="C1:C2"/>
    <mergeCell ref="D1:D2"/>
    <mergeCell ref="E1:N1"/>
    <mergeCell ref="O1:X1"/>
    <mergeCell ref="B25:M25"/>
    <mergeCell ref="B29:M29"/>
    <mergeCell ref="B35:M35"/>
    <mergeCell ref="B49:M49"/>
    <mergeCell ref="B54:M54"/>
    <mergeCell ref="B71:M71"/>
    <mergeCell ref="B77:M77"/>
    <mergeCell ref="B95:M95"/>
    <mergeCell ref="B102:M102"/>
    <mergeCell ref="B105:M10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opLeftCell="A10" workbookViewId="0">
      <selection activeCell="O18" sqref="O18"/>
    </sheetView>
  </sheetViews>
  <sheetFormatPr defaultRowHeight="15" x14ac:dyDescent="0.25"/>
  <cols>
    <col min="1" max="1" width="43" customWidth="1"/>
    <col min="2" max="2" width="14.85546875" customWidth="1"/>
    <col min="3" max="3" width="13.7109375" customWidth="1"/>
    <col min="5" max="5" width="35.7109375" customWidth="1"/>
  </cols>
  <sheetData>
    <row r="1" spans="1:15" ht="18.75" thickBot="1" x14ac:dyDescent="0.3">
      <c r="A1" s="92"/>
      <c r="B1" s="93">
        <v>2015</v>
      </c>
      <c r="C1" s="94" t="s">
        <v>657</v>
      </c>
    </row>
    <row r="2" spans="1:15" s="2" customFormat="1" ht="36.75" thickBot="1" x14ac:dyDescent="0.3">
      <c r="A2" s="99" t="s">
        <v>658</v>
      </c>
      <c r="B2" s="100">
        <f>SUM(B3:B12)</f>
        <v>100.00000000000001</v>
      </c>
      <c r="C2" s="100">
        <f>SUM(C3:C12)</f>
        <v>100</v>
      </c>
      <c r="E2" s="42" t="s">
        <v>623</v>
      </c>
      <c r="F2" s="101">
        <v>2016</v>
      </c>
      <c r="G2" s="101">
        <v>2017</v>
      </c>
      <c r="H2" s="101">
        <v>2018</v>
      </c>
      <c r="I2" s="101">
        <v>2019</v>
      </c>
      <c r="J2" s="101">
        <v>2020</v>
      </c>
      <c r="K2" s="101">
        <v>2021</v>
      </c>
      <c r="L2" s="101">
        <v>2022</v>
      </c>
      <c r="M2" s="101">
        <v>2023</v>
      </c>
      <c r="N2" s="101">
        <v>2024</v>
      </c>
      <c r="O2" s="101">
        <v>2025</v>
      </c>
    </row>
    <row r="3" spans="1:15" ht="18.75" thickBot="1" x14ac:dyDescent="0.3">
      <c r="A3" s="95" t="s">
        <v>647</v>
      </c>
      <c r="B3" s="96">
        <v>7.7</v>
      </c>
      <c r="C3" s="96">
        <v>8.8000000000000007</v>
      </c>
      <c r="E3" s="102" t="s">
        <v>640</v>
      </c>
      <c r="F3" s="103">
        <f>SUM(C3:C4)</f>
        <v>23.9</v>
      </c>
      <c r="G3" s="106">
        <v>23.5</v>
      </c>
      <c r="H3" s="106">
        <v>23.3</v>
      </c>
      <c r="I3" s="106">
        <v>23.2</v>
      </c>
      <c r="J3" s="106">
        <v>23.2</v>
      </c>
      <c r="K3" s="106">
        <v>23</v>
      </c>
      <c r="L3" s="106">
        <v>22.8</v>
      </c>
      <c r="M3" s="106">
        <v>22.6</v>
      </c>
      <c r="N3" s="106">
        <v>22.6</v>
      </c>
      <c r="O3" s="106">
        <v>22.5</v>
      </c>
    </row>
    <row r="4" spans="1:15" ht="18.75" thickBot="1" x14ac:dyDescent="0.3">
      <c r="A4" s="95" t="s">
        <v>648</v>
      </c>
      <c r="B4" s="96">
        <v>19.100000000000001</v>
      </c>
      <c r="C4" s="96">
        <v>15.1</v>
      </c>
      <c r="E4" s="102" t="s">
        <v>661</v>
      </c>
      <c r="F4" s="103">
        <f>SUM(C5:C11)</f>
        <v>72.7</v>
      </c>
      <c r="G4" s="106">
        <v>72.900000000000006</v>
      </c>
      <c r="H4" s="106">
        <v>73</v>
      </c>
      <c r="I4" s="106">
        <v>73.099999999999994</v>
      </c>
      <c r="J4" s="106">
        <v>73</v>
      </c>
      <c r="K4" s="106">
        <v>73.099999999999994</v>
      </c>
      <c r="L4" s="106">
        <v>73.099999999999994</v>
      </c>
      <c r="M4" s="106">
        <v>73.2</v>
      </c>
      <c r="N4" s="106">
        <v>73.2</v>
      </c>
      <c r="O4" s="106">
        <v>73.2</v>
      </c>
    </row>
    <row r="5" spans="1:15" ht="72.75" thickBot="1" x14ac:dyDescent="0.3">
      <c r="A5" s="95" t="s">
        <v>649</v>
      </c>
      <c r="B5" s="96">
        <v>14.6</v>
      </c>
      <c r="C5" s="96">
        <v>15.4</v>
      </c>
      <c r="E5" s="102" t="s">
        <v>655</v>
      </c>
      <c r="F5" s="103">
        <f>SUM(C12)</f>
        <v>3.4</v>
      </c>
      <c r="G5" s="106">
        <v>3.6</v>
      </c>
      <c r="H5" s="106">
        <v>3.7</v>
      </c>
      <c r="I5" s="106">
        <v>3.7</v>
      </c>
      <c r="J5" s="106">
        <v>3.8</v>
      </c>
      <c r="K5" s="106">
        <v>3.9</v>
      </c>
      <c r="L5" s="106">
        <f>SUM(K5+0.2)</f>
        <v>4.0999999999999996</v>
      </c>
      <c r="M5" s="106">
        <v>4.2</v>
      </c>
      <c r="N5" s="106">
        <v>4.2</v>
      </c>
      <c r="O5" s="106">
        <v>4.3</v>
      </c>
    </row>
    <row r="6" spans="1:15" ht="18.75" thickBot="1" x14ac:dyDescent="0.3">
      <c r="A6" s="95" t="s">
        <v>650</v>
      </c>
      <c r="B6" s="96">
        <v>23.4</v>
      </c>
      <c r="C6" s="96">
        <v>25.8</v>
      </c>
      <c r="E6" s="104" t="s">
        <v>662</v>
      </c>
      <c r="F6" s="105">
        <f>SUM(F3:F5)</f>
        <v>100</v>
      </c>
      <c r="G6" s="105">
        <f t="shared" ref="G6:O6" si="0">SUM(G3:G5)</f>
        <v>100</v>
      </c>
      <c r="H6" s="105">
        <f t="shared" si="0"/>
        <v>100</v>
      </c>
      <c r="I6" s="105">
        <f t="shared" si="0"/>
        <v>100</v>
      </c>
      <c r="J6" s="105">
        <f t="shared" si="0"/>
        <v>100</v>
      </c>
      <c r="K6" s="105">
        <f t="shared" si="0"/>
        <v>100</v>
      </c>
      <c r="L6" s="105">
        <f t="shared" si="0"/>
        <v>99.999999999999986</v>
      </c>
      <c r="M6" s="105">
        <f t="shared" si="0"/>
        <v>100.00000000000001</v>
      </c>
      <c r="N6" s="105">
        <f t="shared" si="0"/>
        <v>100.00000000000001</v>
      </c>
      <c r="O6" s="105">
        <f t="shared" si="0"/>
        <v>100</v>
      </c>
    </row>
    <row r="7" spans="1:15" ht="36.75" thickBot="1" x14ac:dyDescent="0.3">
      <c r="A7" s="95" t="s">
        <v>651</v>
      </c>
      <c r="B7" s="96">
        <v>4.4000000000000004</v>
      </c>
      <c r="C7" s="96">
        <v>4.3</v>
      </c>
    </row>
    <row r="8" spans="1:15" ht="37.5" thickBot="1" x14ac:dyDescent="0.3">
      <c r="A8" s="95" t="s">
        <v>659</v>
      </c>
      <c r="B8" s="96">
        <v>17</v>
      </c>
      <c r="C8" s="96">
        <v>16.3</v>
      </c>
      <c r="E8" s="42" t="s">
        <v>624</v>
      </c>
      <c r="F8" s="101">
        <v>2016</v>
      </c>
      <c r="G8" s="101">
        <v>2017</v>
      </c>
      <c r="H8" s="101">
        <v>2018</v>
      </c>
      <c r="I8" s="101">
        <v>2019</v>
      </c>
      <c r="J8" s="101">
        <v>2020</v>
      </c>
      <c r="K8" s="101">
        <v>2021</v>
      </c>
      <c r="L8" s="101">
        <v>2022</v>
      </c>
      <c r="M8" s="101">
        <v>2023</v>
      </c>
      <c r="N8" s="101">
        <v>2024</v>
      </c>
      <c r="O8" s="101">
        <v>2025</v>
      </c>
    </row>
    <row r="9" spans="1:15" ht="18.75" thickBot="1" x14ac:dyDescent="0.3">
      <c r="A9" s="95" t="s">
        <v>652</v>
      </c>
      <c r="B9" s="96">
        <v>3.7</v>
      </c>
      <c r="C9" s="96">
        <v>5.4</v>
      </c>
      <c r="E9" s="102" t="s">
        <v>640</v>
      </c>
      <c r="F9" s="103">
        <v>23.9</v>
      </c>
      <c r="G9" s="103">
        <v>23.9</v>
      </c>
      <c r="H9" s="103">
        <v>23.9</v>
      </c>
      <c r="I9" s="103">
        <v>23.9</v>
      </c>
      <c r="J9" s="103">
        <v>23.9</v>
      </c>
      <c r="K9" s="103">
        <v>23.9</v>
      </c>
      <c r="L9" s="103">
        <v>23.9</v>
      </c>
      <c r="M9" s="103">
        <v>23.9</v>
      </c>
      <c r="N9" s="103">
        <v>23.9</v>
      </c>
      <c r="O9" s="103">
        <v>23.9</v>
      </c>
    </row>
    <row r="10" spans="1:15" ht="36.75" thickBot="1" x14ac:dyDescent="0.3">
      <c r="A10" s="95" t="s">
        <v>653</v>
      </c>
      <c r="B10" s="96">
        <v>1.8</v>
      </c>
      <c r="C10" s="96">
        <v>1.9</v>
      </c>
      <c r="E10" s="102" t="s">
        <v>661</v>
      </c>
      <c r="F10" s="103">
        <v>72.7</v>
      </c>
      <c r="G10" s="103">
        <v>72.7</v>
      </c>
      <c r="H10" s="103">
        <v>72.7</v>
      </c>
      <c r="I10" s="103">
        <v>72.7</v>
      </c>
      <c r="J10" s="103">
        <v>72.7</v>
      </c>
      <c r="K10" s="103">
        <v>72.7</v>
      </c>
      <c r="L10" s="103">
        <v>72.7</v>
      </c>
      <c r="M10" s="103">
        <v>72.7</v>
      </c>
      <c r="N10" s="103">
        <v>72.7</v>
      </c>
      <c r="O10" s="103">
        <v>72.7</v>
      </c>
    </row>
    <row r="11" spans="1:15" ht="54.75" thickBot="1" x14ac:dyDescent="0.3">
      <c r="A11" s="95" t="s">
        <v>654</v>
      </c>
      <c r="B11" s="96">
        <v>4.9000000000000004</v>
      </c>
      <c r="C11" s="96">
        <v>3.6</v>
      </c>
      <c r="E11" s="102" t="s">
        <v>655</v>
      </c>
      <c r="F11" s="103">
        <v>3.4</v>
      </c>
      <c r="G11" s="103">
        <v>3.4</v>
      </c>
      <c r="H11" s="103">
        <v>3.4</v>
      </c>
      <c r="I11" s="103">
        <v>3.4</v>
      </c>
      <c r="J11" s="103">
        <v>3.4</v>
      </c>
      <c r="K11" s="103">
        <v>3.4</v>
      </c>
      <c r="L11" s="103">
        <v>3.4</v>
      </c>
      <c r="M11" s="103">
        <v>3.4</v>
      </c>
      <c r="N11" s="103">
        <v>3.4</v>
      </c>
      <c r="O11" s="103">
        <v>3.4</v>
      </c>
    </row>
    <row r="12" spans="1:15" ht="18.75" thickBot="1" x14ac:dyDescent="0.3">
      <c r="A12" s="97" t="s">
        <v>660</v>
      </c>
      <c r="B12" s="98">
        <v>3.4</v>
      </c>
      <c r="C12" s="98">
        <v>3.4</v>
      </c>
      <c r="E12" s="104" t="s">
        <v>662</v>
      </c>
      <c r="F12" s="105">
        <f t="shared" ref="F12:O12" si="1">SUM(F9:F11)</f>
        <v>100</v>
      </c>
      <c r="G12" s="105">
        <f t="shared" si="1"/>
        <v>100</v>
      </c>
      <c r="H12" s="105">
        <f t="shared" si="1"/>
        <v>100</v>
      </c>
      <c r="I12" s="105">
        <f t="shared" si="1"/>
        <v>100</v>
      </c>
      <c r="J12" s="105">
        <f t="shared" si="1"/>
        <v>100</v>
      </c>
      <c r="K12" s="105">
        <f t="shared" si="1"/>
        <v>100</v>
      </c>
      <c r="L12" s="105">
        <f t="shared" si="1"/>
        <v>100</v>
      </c>
      <c r="M12" s="105">
        <f t="shared" si="1"/>
        <v>100</v>
      </c>
      <c r="N12" s="105">
        <f t="shared" si="1"/>
        <v>100</v>
      </c>
      <c r="O12" s="105">
        <f t="shared" si="1"/>
        <v>100</v>
      </c>
    </row>
    <row r="15" spans="1:15" x14ac:dyDescent="0.25">
      <c r="E15" s="42" t="s">
        <v>625</v>
      </c>
      <c r="F15" s="101">
        <v>2016</v>
      </c>
      <c r="G15" s="101">
        <v>2017</v>
      </c>
      <c r="H15" s="101">
        <v>2018</v>
      </c>
      <c r="I15" s="101">
        <v>2019</v>
      </c>
      <c r="J15" s="101">
        <v>2020</v>
      </c>
      <c r="K15" s="101">
        <v>2021</v>
      </c>
      <c r="L15" s="101">
        <v>2022</v>
      </c>
      <c r="M15" s="101">
        <v>2023</v>
      </c>
      <c r="N15" s="101">
        <v>2024</v>
      </c>
      <c r="O15" s="101">
        <v>2025</v>
      </c>
    </row>
    <row r="16" spans="1:15" x14ac:dyDescent="0.25">
      <c r="E16" s="102" t="s">
        <v>640</v>
      </c>
      <c r="F16" s="103">
        <v>23.9</v>
      </c>
      <c r="G16" s="106">
        <v>23.7</v>
      </c>
      <c r="H16" s="106">
        <v>23.4</v>
      </c>
      <c r="I16" s="106">
        <v>23.2</v>
      </c>
      <c r="J16" s="106">
        <v>23</v>
      </c>
      <c r="K16" s="106">
        <v>22.9</v>
      </c>
      <c r="L16" s="106">
        <v>22.6</v>
      </c>
      <c r="M16" s="106">
        <v>22.2</v>
      </c>
      <c r="N16" s="106">
        <v>22</v>
      </c>
      <c r="O16" s="106">
        <v>21.8</v>
      </c>
    </row>
    <row r="17" spans="5:15" x14ac:dyDescent="0.25">
      <c r="E17" s="102" t="s">
        <v>661</v>
      </c>
      <c r="F17" s="103">
        <v>72.7</v>
      </c>
      <c r="G17" s="106">
        <v>72.900000000000006</v>
      </c>
      <c r="H17" s="106">
        <v>73.099999999999994</v>
      </c>
      <c r="I17" s="106">
        <v>73.2</v>
      </c>
      <c r="J17" s="106">
        <v>73.400000000000006</v>
      </c>
      <c r="K17" s="106">
        <v>73.5</v>
      </c>
      <c r="L17" s="106">
        <v>73.599999999999994</v>
      </c>
      <c r="M17" s="106">
        <v>73.8</v>
      </c>
      <c r="N17" s="106">
        <v>74</v>
      </c>
      <c r="O17" s="106">
        <v>74.099999999999994</v>
      </c>
    </row>
    <row r="18" spans="5:15" x14ac:dyDescent="0.25">
      <c r="E18" s="102" t="s">
        <v>655</v>
      </c>
      <c r="F18" s="103">
        <v>3.4</v>
      </c>
      <c r="G18" s="106">
        <v>3.4</v>
      </c>
      <c r="H18" s="106">
        <v>3.5</v>
      </c>
      <c r="I18" s="106">
        <v>3.6</v>
      </c>
      <c r="J18" s="106">
        <v>3.6</v>
      </c>
      <c r="K18" s="106">
        <v>3.6</v>
      </c>
      <c r="L18" s="106">
        <v>3.8</v>
      </c>
      <c r="M18" s="106">
        <v>4</v>
      </c>
      <c r="N18" s="106">
        <v>4</v>
      </c>
      <c r="O18" s="106">
        <v>4.0999999999999996</v>
      </c>
    </row>
    <row r="19" spans="5:15" x14ac:dyDescent="0.25">
      <c r="E19" s="104" t="s">
        <v>662</v>
      </c>
      <c r="F19" s="105">
        <f t="shared" ref="F19:O19" si="2">SUM(F16:F18)</f>
        <v>100</v>
      </c>
      <c r="G19" s="105">
        <f t="shared" si="2"/>
        <v>100.00000000000001</v>
      </c>
      <c r="H19" s="105">
        <f t="shared" si="2"/>
        <v>100</v>
      </c>
      <c r="I19" s="105">
        <f t="shared" si="2"/>
        <v>100</v>
      </c>
      <c r="J19" s="105">
        <f t="shared" si="2"/>
        <v>100</v>
      </c>
      <c r="K19" s="105">
        <f t="shared" si="2"/>
        <v>100</v>
      </c>
      <c r="L19" s="105">
        <f t="shared" si="2"/>
        <v>99.999999999999986</v>
      </c>
      <c r="M19" s="105">
        <f t="shared" si="2"/>
        <v>100</v>
      </c>
      <c r="N19" s="105">
        <f t="shared" si="2"/>
        <v>100</v>
      </c>
      <c r="O19" s="105">
        <f t="shared" si="2"/>
        <v>99.999999999999986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
  <sheetViews>
    <sheetView workbookViewId="0">
      <selection activeCell="D9" sqref="D9:H9"/>
    </sheetView>
  </sheetViews>
  <sheetFormatPr defaultRowHeight="15" x14ac:dyDescent="0.25"/>
  <cols>
    <col min="2" max="2" width="18.5703125" customWidth="1"/>
    <col min="3" max="6" width="9.140625" style="5" customWidth="1"/>
  </cols>
  <sheetData>
    <row r="2" spans="2:11" x14ac:dyDescent="0.25">
      <c r="C2" s="132">
        <v>2011</v>
      </c>
      <c r="D2" s="132">
        <v>2012</v>
      </c>
      <c r="E2" s="132">
        <v>2013</v>
      </c>
      <c r="F2" s="132">
        <v>2014</v>
      </c>
      <c r="G2" s="132">
        <v>2015</v>
      </c>
      <c r="H2" s="132">
        <v>2016</v>
      </c>
      <c r="I2" s="132"/>
      <c r="J2" s="132"/>
    </row>
    <row r="3" spans="2:11" ht="30" x14ac:dyDescent="0.25">
      <c r="B3" s="133" t="s">
        <v>760</v>
      </c>
      <c r="C3" s="134">
        <v>265.60000000000002</v>
      </c>
      <c r="D3" s="134">
        <v>203.3</v>
      </c>
      <c r="E3" s="134">
        <v>37.9</v>
      </c>
      <c r="F3" s="134">
        <v>211</v>
      </c>
      <c r="G3" s="135">
        <v>220.1</v>
      </c>
      <c r="H3" s="135">
        <v>220.9</v>
      </c>
      <c r="I3" s="131"/>
      <c r="J3" s="131"/>
      <c r="K3" s="131"/>
    </row>
    <row r="4" spans="2:11" x14ac:dyDescent="0.25">
      <c r="B4" s="131"/>
      <c r="C4" s="131"/>
      <c r="D4" s="136">
        <f>SUM(D3/C3)</f>
        <v>0.76543674698795183</v>
      </c>
      <c r="E4" s="136">
        <f>SUM(E3/D3)</f>
        <v>0.1864240039350713</v>
      </c>
      <c r="F4" s="136">
        <f>SUM(F3/E3)</f>
        <v>5.5672823218997367</v>
      </c>
      <c r="G4" s="136">
        <f>SUM(G3/F3)</f>
        <v>1.043127962085308</v>
      </c>
      <c r="H4" s="136">
        <f>SUM(H3/G3)</f>
        <v>1.0036347114947752</v>
      </c>
      <c r="I4" s="131"/>
      <c r="J4" s="131"/>
      <c r="K4" s="131"/>
    </row>
    <row r="7" spans="2:11" x14ac:dyDescent="0.25">
      <c r="B7" s="5"/>
      <c r="C7" s="132">
        <v>2011</v>
      </c>
      <c r="D7" s="132">
        <v>2012</v>
      </c>
      <c r="E7" s="132">
        <v>2013</v>
      </c>
      <c r="F7" s="132">
        <v>2014</v>
      </c>
      <c r="G7" s="132">
        <v>2015</v>
      </c>
      <c r="H7" s="132">
        <v>2016</v>
      </c>
    </row>
    <row r="8" spans="2:11" ht="30" x14ac:dyDescent="0.25">
      <c r="B8" s="133" t="s">
        <v>762</v>
      </c>
      <c r="C8" s="134">
        <v>1.1000000000000001</v>
      </c>
      <c r="D8" s="134">
        <v>1.2</v>
      </c>
      <c r="E8" s="134">
        <v>3.3</v>
      </c>
      <c r="F8" s="134">
        <v>3.8</v>
      </c>
      <c r="G8" s="135">
        <v>5.4</v>
      </c>
      <c r="H8" s="135">
        <v>2.7</v>
      </c>
    </row>
    <row r="9" spans="2:11" x14ac:dyDescent="0.25">
      <c r="B9" s="131"/>
      <c r="C9" s="131"/>
      <c r="D9" s="136">
        <f>SUM(D8/C8)</f>
        <v>1.0909090909090908</v>
      </c>
      <c r="E9" s="136">
        <f>SUM(E8/D8)</f>
        <v>2.75</v>
      </c>
      <c r="F9" s="136">
        <f>SUM(F8/E8)</f>
        <v>1.1515151515151516</v>
      </c>
      <c r="G9" s="136">
        <f>SUM(G8/F8)</f>
        <v>1.4210526315789476</v>
      </c>
      <c r="H9" s="136">
        <f>SUM(H8/G8)</f>
        <v>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Матритсаи амалиёт</vt:lpstr>
      <vt:lpstr>Индикаторҳои мақсаднок</vt:lpstr>
      <vt:lpstr>Ҳисобу китоби индик. мақсаднок</vt:lpstr>
      <vt:lpstr>Сохтори МММ-воқеӣ</vt:lpstr>
      <vt:lpstr>Саноат</vt:lpstr>
      <vt:lpstr>Занон</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Шахзод</dc:creator>
  <cp:lastModifiedBy>Hursand</cp:lastModifiedBy>
  <dcterms:created xsi:type="dcterms:W3CDTF">2017-06-28T04:51:57Z</dcterms:created>
  <dcterms:modified xsi:type="dcterms:W3CDTF">2017-08-15T08:55:08Z</dcterms:modified>
</cp:coreProperties>
</file>